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uhammadAnwar\Documents\Cursor Projects\muhammad-anwar-site\public\templates\"/>
    </mc:Choice>
  </mc:AlternateContent>
  <xr:revisionPtr revIDLastSave="0" documentId="13_ncr:1_{AA2E5864-4CB0-4BF4-BF23-E4AFAFDC1F82}" xr6:coauthVersionLast="47" xr6:coauthVersionMax="47" xr10:uidLastSave="{00000000-0000-0000-0000-000000000000}"/>
  <workbookProtection workbookPassword="9F76" lockStructure="1"/>
  <bookViews>
    <workbookView xWindow="34452" yWindow="-108" windowWidth="61656" windowHeight="25416" xr2:uid="{00000000-000D-0000-FFFF-FFFF00000000}"/>
  </bookViews>
  <sheets>
    <sheet name="Introduction" sheetId="1" r:id="rId1"/>
    <sheet name="Context &amp; Scope" sheetId="2" r:id="rId2"/>
    <sheet name="Risk Criteria" sheetId="3" r:id="rId3"/>
    <sheet name="Risk Library" sheetId="4" r:id="rId4"/>
    <sheet name="Risk Register" sheetId="5" r:id="rId5"/>
    <sheet name="Treatment Plan" sheetId="6" r:id="rId6"/>
    <sheet name="Dashboard" sheetId="7" r:id="rId7"/>
  </sheets>
  <definedNames>
    <definedName name="_xlnm._FilterDatabase" localSheetId="3" hidden="1">'Risk Library'!$A$5:$G$30</definedName>
    <definedName name="_xlnm._FilterDatabase" localSheetId="4" hidden="1">'Risk Register'!$A$5:$V$66</definedName>
    <definedName name="_xlnm._FilterDatabase" localSheetId="5" hidden="1">'Treatment Plan'!$A$5:$K$106</definedName>
    <definedName name="_xlnm.Print_Area" localSheetId="0">Introduction!$A$1:$H$52</definedName>
    <definedName name="_xlnm.Print_Titles" localSheetId="3">'Risk Library'!$5:$5</definedName>
    <definedName name="_xlnm.Print_Titles" localSheetId="4">'Risk Register'!$5:$5</definedName>
    <definedName name="_xlnm.Print_Titles" localSheetId="5">'Treatment Plan'!$5:$5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7" l="1"/>
  <c r="E26" i="7"/>
  <c r="D26" i="7"/>
  <c r="C26" i="7"/>
  <c r="B26" i="7"/>
  <c r="F25" i="7"/>
  <c r="E25" i="7"/>
  <c r="D25" i="7"/>
  <c r="C25" i="7"/>
  <c r="B25" i="7"/>
  <c r="F24" i="7"/>
  <c r="E24" i="7"/>
  <c r="D24" i="7"/>
  <c r="C24" i="7"/>
  <c r="B24" i="7"/>
  <c r="F23" i="7"/>
  <c r="E23" i="7"/>
  <c r="D23" i="7"/>
  <c r="C23" i="7"/>
  <c r="B23" i="7"/>
  <c r="F22" i="7"/>
  <c r="E22" i="7"/>
  <c r="D22" i="7"/>
  <c r="C22" i="7"/>
  <c r="B22" i="7"/>
  <c r="B17" i="7"/>
  <c r="K106" i="6"/>
  <c r="C106" i="6"/>
  <c r="K105" i="6"/>
  <c r="C105" i="6"/>
  <c r="K104" i="6"/>
  <c r="C104" i="6"/>
  <c r="K103" i="6"/>
  <c r="C103" i="6"/>
  <c r="K102" i="6"/>
  <c r="C102" i="6"/>
  <c r="K101" i="6"/>
  <c r="C101" i="6"/>
  <c r="K100" i="6"/>
  <c r="C100" i="6"/>
  <c r="K99" i="6"/>
  <c r="C99" i="6"/>
  <c r="K98" i="6"/>
  <c r="C98" i="6"/>
  <c r="K97" i="6"/>
  <c r="C97" i="6"/>
  <c r="K96" i="6"/>
  <c r="C96" i="6"/>
  <c r="K95" i="6"/>
  <c r="C95" i="6"/>
  <c r="K94" i="6"/>
  <c r="C94" i="6"/>
  <c r="K93" i="6"/>
  <c r="C93" i="6"/>
  <c r="K92" i="6"/>
  <c r="C92" i="6"/>
  <c r="K91" i="6"/>
  <c r="C91" i="6"/>
  <c r="K90" i="6"/>
  <c r="C90" i="6"/>
  <c r="K89" i="6"/>
  <c r="C89" i="6"/>
  <c r="K88" i="6"/>
  <c r="C88" i="6"/>
  <c r="K87" i="6"/>
  <c r="C87" i="6"/>
  <c r="K86" i="6"/>
  <c r="C86" i="6"/>
  <c r="K85" i="6"/>
  <c r="C85" i="6"/>
  <c r="K84" i="6"/>
  <c r="C84" i="6"/>
  <c r="K83" i="6"/>
  <c r="C83" i="6"/>
  <c r="K82" i="6"/>
  <c r="C82" i="6"/>
  <c r="K81" i="6"/>
  <c r="C81" i="6"/>
  <c r="K80" i="6"/>
  <c r="C80" i="6"/>
  <c r="K79" i="6"/>
  <c r="C79" i="6"/>
  <c r="K78" i="6"/>
  <c r="C78" i="6"/>
  <c r="K77" i="6"/>
  <c r="C77" i="6"/>
  <c r="K76" i="6"/>
  <c r="C76" i="6"/>
  <c r="K75" i="6"/>
  <c r="C75" i="6"/>
  <c r="K74" i="6"/>
  <c r="C74" i="6"/>
  <c r="K73" i="6"/>
  <c r="C73" i="6"/>
  <c r="K72" i="6"/>
  <c r="C72" i="6"/>
  <c r="K71" i="6"/>
  <c r="C71" i="6"/>
  <c r="K70" i="6"/>
  <c r="C70" i="6"/>
  <c r="K69" i="6"/>
  <c r="C69" i="6"/>
  <c r="K68" i="6"/>
  <c r="C68" i="6"/>
  <c r="K67" i="6"/>
  <c r="C67" i="6"/>
  <c r="K66" i="6"/>
  <c r="C66" i="6"/>
  <c r="K65" i="6"/>
  <c r="C65" i="6"/>
  <c r="K64" i="6"/>
  <c r="C64" i="6"/>
  <c r="K63" i="6"/>
  <c r="C63" i="6"/>
  <c r="K62" i="6"/>
  <c r="C62" i="6"/>
  <c r="K61" i="6"/>
  <c r="C61" i="6"/>
  <c r="K60" i="6"/>
  <c r="C60" i="6"/>
  <c r="K59" i="6"/>
  <c r="C59" i="6"/>
  <c r="K58" i="6"/>
  <c r="C58" i="6"/>
  <c r="K57" i="6"/>
  <c r="C57" i="6"/>
  <c r="K56" i="6"/>
  <c r="C56" i="6"/>
  <c r="K55" i="6"/>
  <c r="C55" i="6"/>
  <c r="K54" i="6"/>
  <c r="C54" i="6"/>
  <c r="K53" i="6"/>
  <c r="C53" i="6"/>
  <c r="K52" i="6"/>
  <c r="C52" i="6"/>
  <c r="K51" i="6"/>
  <c r="C51" i="6"/>
  <c r="K50" i="6"/>
  <c r="C50" i="6"/>
  <c r="K49" i="6"/>
  <c r="C49" i="6"/>
  <c r="K48" i="6"/>
  <c r="C48" i="6"/>
  <c r="K47" i="6"/>
  <c r="C47" i="6"/>
  <c r="K46" i="6"/>
  <c r="C46" i="6"/>
  <c r="K45" i="6"/>
  <c r="C45" i="6"/>
  <c r="K44" i="6"/>
  <c r="C44" i="6"/>
  <c r="K43" i="6"/>
  <c r="C43" i="6"/>
  <c r="K42" i="6"/>
  <c r="C42" i="6"/>
  <c r="K41" i="6"/>
  <c r="C41" i="6"/>
  <c r="K40" i="6"/>
  <c r="C40" i="6"/>
  <c r="K39" i="6"/>
  <c r="C39" i="6"/>
  <c r="K38" i="6"/>
  <c r="C38" i="6"/>
  <c r="K37" i="6"/>
  <c r="C37" i="6"/>
  <c r="K36" i="6"/>
  <c r="C36" i="6"/>
  <c r="K35" i="6"/>
  <c r="C35" i="6"/>
  <c r="K34" i="6"/>
  <c r="C34" i="6"/>
  <c r="K33" i="6"/>
  <c r="C33" i="6"/>
  <c r="K32" i="6"/>
  <c r="C32" i="6"/>
  <c r="K31" i="6"/>
  <c r="C31" i="6"/>
  <c r="K30" i="6"/>
  <c r="C30" i="6"/>
  <c r="K29" i="6"/>
  <c r="C29" i="6"/>
  <c r="K28" i="6"/>
  <c r="C28" i="6"/>
  <c r="K27" i="6"/>
  <c r="C27" i="6"/>
  <c r="K26" i="6"/>
  <c r="C26" i="6"/>
  <c r="K25" i="6"/>
  <c r="C25" i="6"/>
  <c r="K24" i="6"/>
  <c r="C24" i="6"/>
  <c r="K23" i="6"/>
  <c r="C23" i="6"/>
  <c r="K22" i="6"/>
  <c r="C22" i="6"/>
  <c r="K21" i="6"/>
  <c r="C21" i="6"/>
  <c r="K20" i="6"/>
  <c r="C20" i="6"/>
  <c r="K19" i="6"/>
  <c r="C19" i="6"/>
  <c r="K18" i="6"/>
  <c r="C18" i="6"/>
  <c r="K17" i="6"/>
  <c r="C17" i="6"/>
  <c r="K16" i="6"/>
  <c r="C16" i="6"/>
  <c r="K15" i="6"/>
  <c r="C15" i="6"/>
  <c r="K14" i="6"/>
  <c r="C14" i="6"/>
  <c r="K13" i="6"/>
  <c r="C13" i="6"/>
  <c r="K12" i="6"/>
  <c r="C12" i="6"/>
  <c r="K11" i="6"/>
  <c r="C11" i="6"/>
  <c r="K10" i="6"/>
  <c r="C10" i="6"/>
  <c r="K9" i="6"/>
  <c r="C9" i="6"/>
  <c r="K8" i="6"/>
  <c r="C8" i="6"/>
  <c r="K7" i="6"/>
  <c r="C7" i="6"/>
  <c r="K6" i="6"/>
  <c r="Q66" i="5"/>
  <c r="S66" i="5" s="1"/>
  <c r="L66" i="5"/>
  <c r="M66" i="5" s="1"/>
  <c r="Q65" i="5"/>
  <c r="R65" i="5" s="1"/>
  <c r="L65" i="5"/>
  <c r="M65" i="5" s="1"/>
  <c r="Q64" i="5"/>
  <c r="S64" i="5" s="1"/>
  <c r="L64" i="5"/>
  <c r="M64" i="5" s="1"/>
  <c r="Q63" i="5"/>
  <c r="R63" i="5" s="1"/>
  <c r="L63" i="5"/>
  <c r="M63" i="5" s="1"/>
  <c r="Q62" i="5"/>
  <c r="S62" i="5" s="1"/>
  <c r="L62" i="5"/>
  <c r="M62" i="5" s="1"/>
  <c r="Q61" i="5"/>
  <c r="S61" i="5" s="1"/>
  <c r="L61" i="5"/>
  <c r="M61" i="5" s="1"/>
  <c r="Q60" i="5"/>
  <c r="R60" i="5" s="1"/>
  <c r="L60" i="5"/>
  <c r="M60" i="5" s="1"/>
  <c r="Q59" i="5"/>
  <c r="R59" i="5" s="1"/>
  <c r="L59" i="5"/>
  <c r="M59" i="5" s="1"/>
  <c r="Q58" i="5"/>
  <c r="S58" i="5" s="1"/>
  <c r="L58" i="5"/>
  <c r="M58" i="5" s="1"/>
  <c r="Q57" i="5"/>
  <c r="S57" i="5" s="1"/>
  <c r="L57" i="5"/>
  <c r="M57" i="5" s="1"/>
  <c r="Q56" i="5"/>
  <c r="S56" i="5" s="1"/>
  <c r="L56" i="5"/>
  <c r="M56" i="5" s="1"/>
  <c r="Q55" i="5"/>
  <c r="S55" i="5" s="1"/>
  <c r="L55" i="5"/>
  <c r="M55" i="5" s="1"/>
  <c r="Q54" i="5"/>
  <c r="S54" i="5" s="1"/>
  <c r="L54" i="5"/>
  <c r="M54" i="5" s="1"/>
  <c r="Q53" i="5"/>
  <c r="S53" i="5" s="1"/>
  <c r="L53" i="5"/>
  <c r="M53" i="5" s="1"/>
  <c r="Q52" i="5"/>
  <c r="R52" i="5" s="1"/>
  <c r="L52" i="5"/>
  <c r="M52" i="5" s="1"/>
  <c r="Q51" i="5"/>
  <c r="R51" i="5" s="1"/>
  <c r="L51" i="5"/>
  <c r="M51" i="5" s="1"/>
  <c r="Q50" i="5"/>
  <c r="S50" i="5" s="1"/>
  <c r="L50" i="5"/>
  <c r="M50" i="5" s="1"/>
  <c r="Q49" i="5"/>
  <c r="R49" i="5" s="1"/>
  <c r="L49" i="5"/>
  <c r="M49" i="5" s="1"/>
  <c r="Q48" i="5"/>
  <c r="R48" i="5" s="1"/>
  <c r="L48" i="5"/>
  <c r="M48" i="5" s="1"/>
  <c r="Q47" i="5"/>
  <c r="S47" i="5" s="1"/>
  <c r="L47" i="5"/>
  <c r="M47" i="5" s="1"/>
  <c r="Q46" i="5"/>
  <c r="R46" i="5" s="1"/>
  <c r="L46" i="5"/>
  <c r="M46" i="5" s="1"/>
  <c r="S45" i="5"/>
  <c r="R45" i="5"/>
  <c r="Q45" i="5"/>
  <c r="L45" i="5"/>
  <c r="M45" i="5" s="1"/>
  <c r="Q44" i="5"/>
  <c r="S44" i="5" s="1"/>
  <c r="L44" i="5"/>
  <c r="M44" i="5" s="1"/>
  <c r="Q43" i="5"/>
  <c r="S43" i="5" s="1"/>
  <c r="L43" i="5"/>
  <c r="M43" i="5" s="1"/>
  <c r="Q42" i="5"/>
  <c r="R42" i="5" s="1"/>
  <c r="L42" i="5"/>
  <c r="M42" i="5" s="1"/>
  <c r="Q41" i="5"/>
  <c r="S41" i="5" s="1"/>
  <c r="L41" i="5"/>
  <c r="M41" i="5" s="1"/>
  <c r="Q40" i="5"/>
  <c r="S40" i="5" s="1"/>
  <c r="L40" i="5"/>
  <c r="M40" i="5" s="1"/>
  <c r="Q39" i="5"/>
  <c r="S39" i="5" s="1"/>
  <c r="L39" i="5"/>
  <c r="M39" i="5" s="1"/>
  <c r="Q38" i="5"/>
  <c r="R38" i="5" s="1"/>
  <c r="L38" i="5"/>
  <c r="M38" i="5" s="1"/>
  <c r="Q37" i="5"/>
  <c r="S37" i="5" s="1"/>
  <c r="L37" i="5"/>
  <c r="M37" i="5" s="1"/>
  <c r="Q36" i="5"/>
  <c r="S36" i="5" s="1"/>
  <c r="L36" i="5"/>
  <c r="M36" i="5" s="1"/>
  <c r="Q35" i="5"/>
  <c r="R35" i="5" s="1"/>
  <c r="L35" i="5"/>
  <c r="M35" i="5" s="1"/>
  <c r="Q34" i="5"/>
  <c r="S34" i="5" s="1"/>
  <c r="L34" i="5"/>
  <c r="M34" i="5" s="1"/>
  <c r="Q33" i="5"/>
  <c r="S33" i="5" s="1"/>
  <c r="L33" i="5"/>
  <c r="M33" i="5" s="1"/>
  <c r="Q32" i="5"/>
  <c r="R32" i="5" s="1"/>
  <c r="L32" i="5"/>
  <c r="M32" i="5" s="1"/>
  <c r="Q31" i="5"/>
  <c r="R31" i="5" s="1"/>
  <c r="L31" i="5"/>
  <c r="M31" i="5" s="1"/>
  <c r="Q30" i="5"/>
  <c r="R30" i="5" s="1"/>
  <c r="L30" i="5"/>
  <c r="M30" i="5" s="1"/>
  <c r="Q29" i="5"/>
  <c r="R29" i="5" s="1"/>
  <c r="L29" i="5"/>
  <c r="M29" i="5" s="1"/>
  <c r="Q28" i="5"/>
  <c r="R28" i="5" s="1"/>
  <c r="L28" i="5"/>
  <c r="M28" i="5" s="1"/>
  <c r="Q27" i="5"/>
  <c r="S27" i="5" s="1"/>
  <c r="L27" i="5"/>
  <c r="M27" i="5" s="1"/>
  <c r="Q26" i="5"/>
  <c r="S26" i="5" s="1"/>
  <c r="L26" i="5"/>
  <c r="M26" i="5" s="1"/>
  <c r="Q25" i="5"/>
  <c r="S25" i="5" s="1"/>
  <c r="L25" i="5"/>
  <c r="M25" i="5" s="1"/>
  <c r="Q24" i="5"/>
  <c r="S24" i="5" s="1"/>
  <c r="L24" i="5"/>
  <c r="M24" i="5" s="1"/>
  <c r="Q23" i="5"/>
  <c r="S23" i="5" s="1"/>
  <c r="L23" i="5"/>
  <c r="M23" i="5" s="1"/>
  <c r="Q22" i="5"/>
  <c r="S22" i="5" s="1"/>
  <c r="L22" i="5"/>
  <c r="M22" i="5" s="1"/>
  <c r="Q21" i="5"/>
  <c r="R21" i="5" s="1"/>
  <c r="L21" i="5"/>
  <c r="M21" i="5" s="1"/>
  <c r="Q20" i="5"/>
  <c r="R20" i="5" s="1"/>
  <c r="L20" i="5"/>
  <c r="M20" i="5" s="1"/>
  <c r="Q19" i="5"/>
  <c r="S19" i="5" s="1"/>
  <c r="L19" i="5"/>
  <c r="M19" i="5" s="1"/>
  <c r="Q18" i="5"/>
  <c r="S18" i="5" s="1"/>
  <c r="L18" i="5"/>
  <c r="M18" i="5" s="1"/>
  <c r="Q17" i="5"/>
  <c r="R17" i="5" s="1"/>
  <c r="L17" i="5"/>
  <c r="M17" i="5" s="1"/>
  <c r="Q16" i="5"/>
  <c r="S16" i="5" s="1"/>
  <c r="L16" i="5"/>
  <c r="M16" i="5" s="1"/>
  <c r="Q15" i="5"/>
  <c r="S15" i="5" s="1"/>
  <c r="L15" i="5"/>
  <c r="M15" i="5" s="1"/>
  <c r="Q14" i="5"/>
  <c r="S14" i="5" s="1"/>
  <c r="L14" i="5"/>
  <c r="M14" i="5" s="1"/>
  <c r="Q13" i="5"/>
  <c r="R13" i="5" s="1"/>
  <c r="L13" i="5"/>
  <c r="M13" i="5" s="1"/>
  <c r="Q12" i="5"/>
  <c r="R12" i="5" s="1"/>
  <c r="L12" i="5"/>
  <c r="M12" i="5" s="1"/>
  <c r="Q11" i="5"/>
  <c r="S11" i="5" s="1"/>
  <c r="L11" i="5"/>
  <c r="M11" i="5" s="1"/>
  <c r="Q10" i="5"/>
  <c r="R10" i="5" s="1"/>
  <c r="L10" i="5"/>
  <c r="M10" i="5" s="1"/>
  <c r="Q9" i="5"/>
  <c r="R9" i="5" s="1"/>
  <c r="L9" i="5"/>
  <c r="M9" i="5" s="1"/>
  <c r="Q8" i="5"/>
  <c r="S8" i="5" s="1"/>
  <c r="L8" i="5"/>
  <c r="M8" i="5" s="1"/>
  <c r="Q7" i="5"/>
  <c r="S7" i="5" s="1"/>
  <c r="L7" i="5"/>
  <c r="M7" i="5" s="1"/>
  <c r="Q6" i="5"/>
  <c r="R6" i="5" s="1"/>
  <c r="C6" i="6" s="1"/>
  <c r="L6" i="5"/>
  <c r="M6" i="5" s="1"/>
  <c r="J11" i="3"/>
  <c r="I11" i="3"/>
  <c r="H11" i="3"/>
  <c r="G11" i="3"/>
  <c r="F11" i="3"/>
  <c r="J10" i="3"/>
  <c r="I10" i="3"/>
  <c r="H10" i="3"/>
  <c r="G10" i="3"/>
  <c r="F10" i="3"/>
  <c r="J9" i="3"/>
  <c r="I9" i="3"/>
  <c r="H9" i="3"/>
  <c r="G9" i="3"/>
  <c r="F9" i="3"/>
  <c r="J8" i="3"/>
  <c r="I8" i="3"/>
  <c r="H8" i="3"/>
  <c r="G8" i="3"/>
  <c r="F8" i="3"/>
  <c r="J7" i="3"/>
  <c r="I7" i="3"/>
  <c r="H7" i="3"/>
  <c r="G7" i="3"/>
  <c r="F7" i="3"/>
  <c r="B20" i="2"/>
  <c r="S38" i="5" l="1"/>
  <c r="R62" i="5"/>
  <c r="S28" i="5"/>
  <c r="S30" i="5"/>
  <c r="R64" i="5"/>
  <c r="S49" i="5"/>
  <c r="S6" i="5"/>
  <c r="R43" i="5"/>
  <c r="S12" i="5"/>
  <c r="S51" i="5"/>
  <c r="S17" i="5"/>
  <c r="R15" i="5"/>
  <c r="S63" i="5"/>
  <c r="S31" i="5"/>
  <c r="R47" i="5"/>
  <c r="S60" i="5"/>
  <c r="R44" i="5"/>
  <c r="B16" i="7"/>
  <c r="R19" i="5"/>
  <c r="R58" i="5"/>
  <c r="S13" i="5"/>
  <c r="B10" i="7"/>
  <c r="R7" i="5"/>
  <c r="S65" i="5"/>
  <c r="R27" i="5"/>
  <c r="S46" i="5"/>
  <c r="R8" i="5"/>
  <c r="R40" i="5"/>
  <c r="S20" i="5"/>
  <c r="R33" i="5"/>
  <c r="S52" i="5"/>
  <c r="R14" i="5"/>
  <c r="S59" i="5"/>
  <c r="R53" i="5"/>
  <c r="S21" i="5"/>
  <c r="R34" i="5"/>
  <c r="R66" i="5"/>
  <c r="R26" i="5"/>
  <c r="S32" i="5"/>
  <c r="R39" i="5"/>
  <c r="S9" i="5"/>
  <c r="R22" i="5"/>
  <c r="R54" i="5"/>
  <c r="S35" i="5"/>
  <c r="S10" i="5"/>
  <c r="R23" i="5"/>
  <c r="S42" i="5"/>
  <c r="R55" i="5"/>
  <c r="R36" i="5"/>
  <c r="R16" i="5"/>
  <c r="B7" i="7"/>
  <c r="R41" i="5"/>
  <c r="R61" i="5"/>
  <c r="S29" i="5"/>
  <c r="B8" i="7"/>
  <c r="S48" i="5"/>
  <c r="R11" i="5"/>
  <c r="R24" i="5"/>
  <c r="R56" i="5"/>
  <c r="R37" i="5"/>
  <c r="R18" i="5"/>
  <c r="R50" i="5"/>
  <c r="B9" i="7"/>
  <c r="R25" i="5"/>
  <c r="R57" i="5"/>
  <c r="B11" i="7" l="1"/>
  <c r="B14" i="7"/>
  <c r="C10" i="7"/>
  <c r="D10" i="7" s="1"/>
  <c r="C9" i="7"/>
  <c r="D9" i="7" s="1"/>
  <c r="C8" i="7"/>
  <c r="D8" i="7" s="1"/>
  <c r="C7" i="7"/>
  <c r="D7" i="7" l="1"/>
  <c r="C11" i="7"/>
  <c r="B15" i="7" s="1"/>
</calcChain>
</file>

<file path=xl/sharedStrings.xml><?xml version="1.0" encoding="utf-8"?>
<sst xmlns="http://schemas.openxmlformats.org/spreadsheetml/2006/main" count="427" uniqueCount="346">
  <si>
    <t>CYBER · GRC · AI ASSURANCE  ·  FREE TEMPLATE</t>
  </si>
  <si>
    <t>Cyber Security Risk Assessment Workbook</t>
  </si>
  <si>
    <t>Identify, analyse, evaluate and treat cyber security risks using the NIST SP 800-30 method, a 5 x 5 risk matrix and controls mapped to NIST SP 800-53 Rev 5 and ISO/IEC 27001:2022.</t>
  </si>
  <si>
    <t>ABOUT THIS WORKBOOK</t>
  </si>
  <si>
    <t>Follows the NIST SP 800-30 Rev 1 approach: threat sources, threat events and vulnerabilities, assessed for likelihood and impact. Ratings use a 5 x 5 matrix in the ISO 31000 and ISO/IEC 27005 style used widely in Australia, and treatment maps to NIST SP 800-53 Rev 5 control families and ISO/IEC 27001:2022 Annex A.</t>
  </si>
  <si>
    <t>Use it for a system security risk assessment, an organisation-wide cyber risk review, or to support an ISM security risk management plan. Tailor the scales and thresholds on Risk Criteria before you start.</t>
  </si>
  <si>
    <t>HOW TO USE IT</t>
  </si>
  <si>
    <t>1.  Complete Context &amp; Scope: the system, owner, information handled, impact levels and your risk appetite statement.</t>
  </si>
  <si>
    <t>2.  Review Risk Criteria: tailor the likelihood and consequence guidance, rating thresholds and the maximum acceptable residual score.</t>
  </si>
  <si>
    <t>3.  Use the Risk Library as a starting point and copy relevant risks into the Risk Register.</t>
  </si>
  <si>
    <t>4.  For each risk, record the threat, vulnerability and existing controls, then rate inherent likelihood and consequence (1 to 5).</t>
  </si>
  <si>
    <t>5.  Judge control effectiveness and rate residual likelihood and consequence. Ratings and the appetite check calculate automatically.</t>
  </si>
  <si>
    <t>6.  Plan treatment for every risk outside appetite on Treatment Plan, then report from the Dashboard.</t>
  </si>
  <si>
    <t>WHAT'S IN EACH TAB</t>
  </si>
  <si>
    <t>Context &amp; Scope</t>
  </si>
  <si>
    <t>System, owner, information, security categorisation (C, I, A), obligations and risk appetite.</t>
  </si>
  <si>
    <t>Risk Criteria</t>
  </si>
  <si>
    <t>Likelihood and consequence scales, rating thresholds, appetite and the colour-coded 5 x 5 matrix.</t>
  </si>
  <si>
    <t>Risk Library</t>
  </si>
  <si>
    <t>25 common cyber risks with threat sources, vulnerabilities and mapped controls.</t>
  </si>
  <si>
    <t>Risk Register</t>
  </si>
  <si>
    <t>Up to 60 risks with inherent and residual scores, ratings, appetite check, treatment and owner.</t>
  </si>
  <si>
    <t>Treatment Plan</t>
  </si>
  <si>
    <t>Actions, NIST SP 800-53 controls, owners, dates, cost, status and overdue tracking.</t>
  </si>
  <si>
    <t>Dashboard</t>
  </si>
  <si>
    <t>Inherent vs residual by rating, key indicators, a residual heat map and a chart.</t>
  </si>
  <si>
    <t>COLOUR LEGEND</t>
  </si>
  <si>
    <t>Input cell</t>
  </si>
  <si>
    <t>Light-blue cells are for you to complete. Dropdowns appear where a list applies.</t>
  </si>
  <si>
    <t>Extreme</t>
  </si>
  <si>
    <t>Immediate action; executive and Board attention.</t>
  </si>
  <si>
    <t>High</t>
  </si>
  <si>
    <t>Treat within 3 months; executive attention.</t>
  </si>
  <si>
    <t>Medium</t>
  </si>
  <si>
    <t>Treat within 6 months; management attention.</t>
  </si>
  <si>
    <t>Low</t>
  </si>
  <si>
    <t>Accept and monitor through routine processes.</t>
  </si>
  <si>
    <t>ABOUT THE AUTHOR</t>
  </si>
  <si>
    <t>Muhammad Anwar — Cybersecurity &amp; Compliance Assurance Leader</t>
  </si>
  <si>
    <t>Independent advisor specialising in the ISM, PSPF, NIST SP 800-53, ISO/IEC 27001, SOCI Act and AI governance (ISO/IEC 42001) for Defence, Federal Government and critical infrastructure. MBA · AAICD · Melbourne, Australia.</t>
  </si>
  <si>
    <t>Website</t>
  </si>
  <si>
    <t>www.muhammad-anwar.com</t>
  </si>
  <si>
    <t>LinkedIn</t>
  </si>
  <si>
    <t>linkedin.com/in/muhammadanwar-cybersecurity</t>
  </si>
  <si>
    <t>Need help?</t>
  </si>
  <si>
    <t>Talk to the AI agent at muhammad-anwar.com/agent</t>
  </si>
  <si>
    <t>LICENCE &amp; DISCLAIMER</t>
  </si>
  <si>
    <t>Free to use and adapt within your organisation. Please do not resell or redistribute this template as your own.</t>
  </si>
  <si>
    <t>Provided as-is for general guidance. It is not legal advice and does not replace professional judgement or the official standards and frameworks it references.</t>
  </si>
  <si>
    <t>This tab is protected so the branding and guidance stay intact. All other tabs are fully editable.</t>
  </si>
  <si>
    <t>Version 1.0  ·  11 October 2026  ·  © Muhammad Anwar</t>
  </si>
  <si>
    <t>muhammad-anwar.com</t>
  </si>
  <si>
    <t>Define what is being assessed, why, and the risk appetite the results are judged against</t>
  </si>
  <si>
    <t>ASSESSMENT CONTEXT</t>
  </si>
  <si>
    <t>Organisation</t>
  </si>
  <si>
    <t>Legal entity or business unit</t>
  </si>
  <si>
    <t>System or scope assessed</t>
  </si>
  <si>
    <t>The system, service, project or organisation-wide scope</t>
  </si>
  <si>
    <t>System owner</t>
  </si>
  <si>
    <t>Accountable executive</t>
  </si>
  <si>
    <t>Business purpose</t>
  </si>
  <si>
    <t>What the system supports and who relies on it</t>
  </si>
  <si>
    <t>Information handled</t>
  </si>
  <si>
    <t>For example personal information, financial data, OFFICIAL: Sensitive</t>
  </si>
  <si>
    <t>Confidentiality impact</t>
  </si>
  <si>
    <t>Low / Moderate / High (FIPS 199 style security categorisation)</t>
  </si>
  <si>
    <t>Integrity impact</t>
  </si>
  <si>
    <t>Low / Moderate / High</t>
  </si>
  <si>
    <t>Availability impact</t>
  </si>
  <si>
    <t>Applicable obligations</t>
  </si>
  <si>
    <t>For example ISM, PSPF, SOCI Act, Privacy Act, ISO 27001, contracts</t>
  </si>
  <si>
    <t>Assessment date</t>
  </si>
  <si>
    <t>dd/mm/yyyy</t>
  </si>
  <si>
    <t>Assessor(s)</t>
  </si>
  <si>
    <t>Name and role</t>
  </si>
  <si>
    <t>Next review due</t>
  </si>
  <si>
    <t>dd/mm/yyyy. Review at least annually and after significant change.</t>
  </si>
  <si>
    <t>Risk appetite statement</t>
  </si>
  <si>
    <t>In plain English, how much cyber risk leadership will accept</t>
  </si>
  <si>
    <t>Overall security category (calculated)</t>
  </si>
  <si>
    <t>High-water mark of the three impact levels</t>
  </si>
  <si>
    <t>Likelihood and consequence scales, the 5 x 5 matrix and rating thresholds. Tailor these to your organisation.</t>
  </si>
  <si>
    <t>LIKELIHOOD</t>
  </si>
  <si>
    <t>5 × 5 RISK MATRIX</t>
  </si>
  <si>
    <t>Level</t>
  </si>
  <si>
    <t>Descriptor</t>
  </si>
  <si>
    <t>Guidance (tailor to your context)</t>
  </si>
  <si>
    <t>L ↓   C →</t>
  </si>
  <si>
    <t>Rare</t>
  </si>
  <si>
    <t>May occur only in exceptional circumstances (less than once in 10 years).</t>
  </si>
  <si>
    <t>Unlikely</t>
  </si>
  <si>
    <t>Could occur at some time (once in 3 to 10 years).</t>
  </si>
  <si>
    <t>Possible</t>
  </si>
  <si>
    <t>Might occur (once in 1 to 3 years).</t>
  </si>
  <si>
    <t>Likely</t>
  </si>
  <si>
    <t>Will probably occur in most circumstances (about once a year).</t>
  </si>
  <si>
    <t>Almost certain</t>
  </si>
  <si>
    <t>Expected to occur (several times a year or more).</t>
  </si>
  <si>
    <t>CONSEQUENCE</t>
  </si>
  <si>
    <t>Indicative financial</t>
  </si>
  <si>
    <t>Insignificant</t>
  </si>
  <si>
    <t>Negligible disruption; no data exposure; no regulatory interest.</t>
  </si>
  <si>
    <t>Under $10k</t>
  </si>
  <si>
    <t>Minor</t>
  </si>
  <si>
    <t>Brief disruption to non-critical services; limited internal data exposure.</t>
  </si>
  <si>
    <t>$10k to $100k</t>
  </si>
  <si>
    <t>Moderate</t>
  </si>
  <si>
    <t>Disruption to a critical service for hours; personal information exposed; possible notification.</t>
  </si>
  <si>
    <t>$100k to $1m</t>
  </si>
  <si>
    <t>Major</t>
  </si>
  <si>
    <t>Critical services down for days; large data breach; regulator action likely; media coverage.</t>
  </si>
  <si>
    <t>$1m to $10m</t>
  </si>
  <si>
    <t>Severe</t>
  </si>
  <si>
    <t>Prolonged loss of critical services or safety impact; sustained national media; licence or contract at risk.</t>
  </si>
  <si>
    <t>Over $10m</t>
  </si>
  <si>
    <t>RATING THRESHOLDS (risk score = likelihood × consequence, 1 to 25)</t>
  </si>
  <si>
    <t>Rating</t>
  </si>
  <si>
    <t>Minimum score</t>
  </si>
  <si>
    <t>Response</t>
  </si>
  <si>
    <t>Accept and monitor; manage through routine processes</t>
  </si>
  <si>
    <t>Treat within 6 months; management attention</t>
  </si>
  <si>
    <t>Treat within 3 months; executive attention</t>
  </si>
  <si>
    <t>Immediate action; executive and Board attention</t>
  </si>
  <si>
    <t>RISK APPETITE</t>
  </si>
  <si>
    <t>Maximum acceptable residual score</t>
  </si>
  <si>
    <t>Residual risks scoring above this are outside appetite and need treatment or formal acceptance by the risk owner.</t>
  </si>
  <si>
    <t>AC Access Control</t>
  </si>
  <si>
    <t>25 common cyber risks to start from. Copy the relevant ones into the Risk Register and tailor them.</t>
  </si>
  <si>
    <t>AT Awareness and Training</t>
  </si>
  <si>
    <t>AU Audit and Accountability</t>
  </si>
  <si>
    <t>CA Assessment, Authorization and Monitoring</t>
  </si>
  <si>
    <t>Ref</t>
  </si>
  <si>
    <t>Risk</t>
  </si>
  <si>
    <t>Threat source (NIST SP 800-30)</t>
  </si>
  <si>
    <t>Threat event</t>
  </si>
  <si>
    <t>Vulnerability / predisposing condition</t>
  </si>
  <si>
    <t>Typical NIST SP 800-53 family</t>
  </si>
  <si>
    <t>ISO 27001 Annex A</t>
  </si>
  <si>
    <t>CM Configuration Management</t>
  </si>
  <si>
    <t>L01</t>
  </si>
  <si>
    <t>Ransomware attack</t>
  </si>
  <si>
    <t>Adversarial</t>
  </si>
  <si>
    <t>Criminal group encrypts systems and steals data for extortion</t>
  </si>
  <si>
    <t>Unpatched internet-facing systems; flat network; untested backups</t>
  </si>
  <si>
    <t>CP Contingency Planning</t>
  </si>
  <si>
    <t>8.13, 8.7, 8.8</t>
  </si>
  <si>
    <t>L02</t>
  </si>
  <si>
    <t>Phishing and credential theft</t>
  </si>
  <si>
    <t>Staff disclose credentials through a convincing phishing campaign</t>
  </si>
  <si>
    <t>No phishing-resistant MFA; limited awareness training</t>
  </si>
  <si>
    <t>IA Identification and Authentication</t>
  </si>
  <si>
    <t>5.17, 6.3, 8.5</t>
  </si>
  <si>
    <t>L03</t>
  </si>
  <si>
    <t>Business email compromise</t>
  </si>
  <si>
    <t>Attacker impersonates an executive or supplier to redirect payments</t>
  </si>
  <si>
    <t>Weak payment verification; mailbox rules not monitored</t>
  </si>
  <si>
    <t>5.14, 6.3</t>
  </si>
  <si>
    <t>IR Incident Response</t>
  </si>
  <si>
    <t>L04</t>
  </si>
  <si>
    <t>Privileged account misuse</t>
  </si>
  <si>
    <t>Insider or attacker abuses administrator access</t>
  </si>
  <si>
    <t>Standing admin privileges; no privileged access management</t>
  </si>
  <si>
    <t>8.2, 5.18</t>
  </si>
  <si>
    <t>MA Maintenance</t>
  </si>
  <si>
    <t>L05</t>
  </si>
  <si>
    <t>Unpatched vulnerabilities</t>
  </si>
  <si>
    <t>Known vulnerability exploited before patching</t>
  </si>
  <si>
    <t>Slow patch cycle; incomplete asset inventory</t>
  </si>
  <si>
    <t>SI System and Information Integrity</t>
  </si>
  <si>
    <t>8.8, 5.9</t>
  </si>
  <si>
    <t>MP Media Protection</t>
  </si>
  <si>
    <t>L06</t>
  </si>
  <si>
    <t>Cloud misconfiguration</t>
  </si>
  <si>
    <t>Accidental</t>
  </si>
  <si>
    <t>Storage or service exposed publicly through misconfiguration</t>
  </si>
  <si>
    <t>No configuration baselines or posture monitoring</t>
  </si>
  <si>
    <t>8.9, 5.23</t>
  </si>
  <si>
    <t>PE Physical and Environmental Protection</t>
  </si>
  <si>
    <t>L07</t>
  </si>
  <si>
    <t>Third-party data breach</t>
  </si>
  <si>
    <t>A supplier holding our data is compromised</t>
  </si>
  <si>
    <t>Limited supplier due diligence; broad data sharing</t>
  </si>
  <si>
    <t>SR Supply Chain Risk Management</t>
  </si>
  <si>
    <t>5.19, 5.20, 5.21, 5.22</t>
  </si>
  <si>
    <t>PL Planning</t>
  </si>
  <si>
    <t>L08</t>
  </si>
  <si>
    <t>Software supply chain compromise</t>
  </si>
  <si>
    <t>Malicious code introduced through a trusted software update or library</t>
  </si>
  <si>
    <t>No software composition analysis or update verification</t>
  </si>
  <si>
    <t>5.21, 8.30</t>
  </si>
  <si>
    <t>PM Program Management</t>
  </si>
  <si>
    <t>L09</t>
  </si>
  <si>
    <t>Insider data exfiltration</t>
  </si>
  <si>
    <t>Departing or disgruntled employee takes sensitive data</t>
  </si>
  <si>
    <t>No DLP; access not removed promptly</t>
  </si>
  <si>
    <t>PS Personnel Security</t>
  </si>
  <si>
    <t>6.5, 8.12</t>
  </si>
  <si>
    <t>L10</t>
  </si>
  <si>
    <t>Accidental data disclosure</t>
  </si>
  <si>
    <t>Staff send sensitive information to the wrong recipient</t>
  </si>
  <si>
    <t>No data classification or email DLP</t>
  </si>
  <si>
    <t>5.12, 5.13, 8.12</t>
  </si>
  <si>
    <t>PT PII Processing and Transparency</t>
  </si>
  <si>
    <t>L11</t>
  </si>
  <si>
    <t>Lost or stolen device</t>
  </si>
  <si>
    <t>Laptop or phone with sensitive data is lost</t>
  </si>
  <si>
    <t>Devices not encrypted or centrally managed</t>
  </si>
  <si>
    <t>8.1, 7.9</t>
  </si>
  <si>
    <t>RA Risk Assessment</t>
  </si>
  <si>
    <t>L12</t>
  </si>
  <si>
    <t>Denial of service</t>
  </si>
  <si>
    <t>Online services overwhelmed by a DDoS attack</t>
  </si>
  <si>
    <t>No DDoS protection or upstream mitigation</t>
  </si>
  <si>
    <t>SC System and Communications Protection</t>
  </si>
  <si>
    <t>8.6, 8.20</t>
  </si>
  <si>
    <t>SA System and Services Acquisition</t>
  </si>
  <si>
    <t>L13</t>
  </si>
  <si>
    <t>Insecure web application or API</t>
  </si>
  <si>
    <t>Attacker exploits an application flaw to access data</t>
  </si>
  <si>
    <t>No secure development lifecycle or security testing</t>
  </si>
  <si>
    <t>8.25, 8.28, 8.29</t>
  </si>
  <si>
    <t>L14</t>
  </si>
  <si>
    <t>Weak authentication</t>
  </si>
  <si>
    <t>Password spraying or credential stuffing succeeds</t>
  </si>
  <si>
    <t>Password-only access to remote and cloud services</t>
  </si>
  <si>
    <t>5.17, 8.5</t>
  </si>
  <si>
    <t>L15</t>
  </si>
  <si>
    <t>Insufficient logging and monitoring</t>
  </si>
  <si>
    <t>Structural</t>
  </si>
  <si>
    <t>An intrusion goes undetected for months</t>
  </si>
  <si>
    <t>Logs not centralised, retained or reviewed</t>
  </si>
  <si>
    <t>8.15, 8.16</t>
  </si>
  <si>
    <t>L16</t>
  </si>
  <si>
    <t>Backup failure</t>
  </si>
  <si>
    <t>Backups cannot restore critical systems when needed</t>
  </si>
  <si>
    <t>Backups not isolated, immutable or restore-tested</t>
  </si>
  <si>
    <t>8.13, 5.30</t>
  </si>
  <si>
    <t>L17</t>
  </si>
  <si>
    <t>Legacy or unsupported systems</t>
  </si>
  <si>
    <t>Unsupported systems cannot be patched against new threats</t>
  </si>
  <si>
    <t>End-of-life operating systems and applications in use</t>
  </si>
  <si>
    <t>L18</t>
  </si>
  <si>
    <t>Shadow IT and unsanctioned SaaS</t>
  </si>
  <si>
    <t>Business data placed in unapproved cloud services</t>
  </si>
  <si>
    <t>No SaaS discovery or approval process</t>
  </si>
  <si>
    <t>5.9, 5.23</t>
  </si>
  <si>
    <t>L19</t>
  </si>
  <si>
    <t>Unsafe use of AI tools</t>
  </si>
  <si>
    <t>Staff paste confidential data into public AI services</t>
  </si>
  <si>
    <t>No AI acceptable use policy or technical controls</t>
  </si>
  <si>
    <t>5.10, 5.12</t>
  </si>
  <si>
    <t>L20</t>
  </si>
  <si>
    <t>Privacy non-compliance</t>
  </si>
  <si>
    <t>Personal information collected, kept or used beyond what is permitted</t>
  </si>
  <si>
    <t>No data inventory or retention schedule</t>
  </si>
  <si>
    <t>5.34, 8.10</t>
  </si>
  <si>
    <t>L21</t>
  </si>
  <si>
    <t>Physical intrusion</t>
  </si>
  <si>
    <t>Unauthorised person accesses office or data centre</t>
  </si>
  <si>
    <t>Weak access control and visitor management</t>
  </si>
  <si>
    <t>7.1, 7.2, 7.3</t>
  </si>
  <si>
    <t>L22</t>
  </si>
  <si>
    <t>Natural disaster or extreme weather</t>
  </si>
  <si>
    <t>Environmental</t>
  </si>
  <si>
    <t>Fire, flood or storm damages facilities</t>
  </si>
  <si>
    <t>Single site; no tested disaster recovery</t>
  </si>
  <si>
    <t>5.29, 5.30, 7.5</t>
  </si>
  <si>
    <t>L23</t>
  </si>
  <si>
    <t>Power or utility failure</t>
  </si>
  <si>
    <t>Extended outage of power or communications</t>
  </si>
  <si>
    <t>No redundant power or connectivity</t>
  </si>
  <si>
    <t>7.11, 8.14</t>
  </si>
  <si>
    <t>L24</t>
  </si>
  <si>
    <t>Key person dependency</t>
  </si>
  <si>
    <t>Critical knowledge held by one person becomes unavailable</t>
  </si>
  <si>
    <t>No documentation, succession or cross-training</t>
  </si>
  <si>
    <t>5.2, 5.37</t>
  </si>
  <si>
    <t>L25</t>
  </si>
  <si>
    <t>OT or ICS compromise</t>
  </si>
  <si>
    <t>Attacker pivots from IT into operational technology</t>
  </si>
  <si>
    <t>Poor IT and OT segmentation; remote vendor access</t>
  </si>
  <si>
    <t>8.20, 8.22</t>
  </si>
  <si>
    <t>Identify, analyse and evaluate each risk. Scores, ratings and appetite checks calculate automatically.</t>
  </si>
  <si>
    <t>Risk ID</t>
  </si>
  <si>
    <t>Risk title</t>
  </si>
  <si>
    <t>Asset / system</t>
  </si>
  <si>
    <t>Threat source</t>
  </si>
  <si>
    <t>Existing controls</t>
  </si>
  <si>
    <t>NIST SP 800-53 family</t>
  </si>
  <si>
    <t>Inherent likelihood (1-5)</t>
  </si>
  <si>
    <t>Inherent consequence (1-5)</t>
  </si>
  <si>
    <t>Inherent score</t>
  </si>
  <si>
    <t>Inherent rating</t>
  </si>
  <si>
    <t>Control effectiveness</t>
  </si>
  <si>
    <t>Residual likelihood (1-5)</t>
  </si>
  <si>
    <t>Residual consequence (1-5)</t>
  </si>
  <si>
    <t>Residual score</t>
  </si>
  <si>
    <t>Residual rating</t>
  </si>
  <si>
    <t>Within appetite</t>
  </si>
  <si>
    <t>Treatment</t>
  </si>
  <si>
    <t>Risk owner</t>
  </si>
  <si>
    <t>Status</t>
  </si>
  <si>
    <t>R-001</t>
  </si>
  <si>
    <t>(example) Ransomware attack</t>
  </si>
  <si>
    <t>Corporate network and file servers</t>
  </si>
  <si>
    <t>Unpatched internet-facing systems; flat network; backups online</t>
  </si>
  <si>
    <t>EDR on endpoints; nightly backups; firewall</t>
  </si>
  <si>
    <t>Partially effective</t>
  </si>
  <si>
    <t>Mitigate</t>
  </si>
  <si>
    <t>CIO</t>
  </si>
  <si>
    <t>Open</t>
  </si>
  <si>
    <t>Actions to bring each risk within appetite, with NIST SP 800-53 controls, owners and dates</t>
  </si>
  <si>
    <t>Action ID</t>
  </si>
  <si>
    <t>Current residual rating</t>
  </si>
  <si>
    <t>Treatment action</t>
  </si>
  <si>
    <t>NIST SP 800-53 controls</t>
  </si>
  <si>
    <t>Action owner</t>
  </si>
  <si>
    <t>Due date</t>
  </si>
  <si>
    <t>Estimated cost</t>
  </si>
  <si>
    <t>Target residual rating</t>
  </si>
  <si>
    <t>Days overdue</t>
  </si>
  <si>
    <t>T-001</t>
  </si>
  <si>
    <t>(example) Patch internet-facing systems within 48 hours, segment the network and move backups offline with monthly restore tests.</t>
  </si>
  <si>
    <t>SI-2, SC-7, CP-9, CP-4</t>
  </si>
  <si>
    <t>Infrastructure Manager</t>
  </si>
  <si>
    <t>31/03/2027</t>
  </si>
  <si>
    <t>In progress</t>
  </si>
  <si>
    <t>Risk Dashboard</t>
  </si>
  <si>
    <t>Calculated automatically from the Risk Register (the example row is excluded)</t>
  </si>
  <si>
    <t>SUMMARY</t>
  </si>
  <si>
    <t>Inherent</t>
  </si>
  <si>
    <t>Residual</t>
  </si>
  <si>
    <t>Change</t>
  </si>
  <si>
    <t>Total risks assessed</t>
  </si>
  <si>
    <t>KEY INDICATORS</t>
  </si>
  <si>
    <t>Residual risks outside appetite</t>
  </si>
  <si>
    <t>Residual risks within appetite</t>
  </si>
  <si>
    <t>Treatment actions overdue</t>
  </si>
  <si>
    <t>Treatment actions open</t>
  </si>
  <si>
    <t>RESIDUAL HEAT MAP (number of risks)</t>
  </si>
  <si>
    <t>Likelihood ↓ / Consequence →</t>
  </si>
  <si>
    <t>5  Almost certain</t>
  </si>
  <si>
    <t>4  Likely</t>
  </si>
  <si>
    <t>3  Possible</t>
  </si>
  <si>
    <t>2  Unlikely</t>
  </si>
  <si>
    <t>1  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</si>
</sst>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\$#,##0"/>
    <numFmt numFmtId="166" formatCode="\+0;\-0;0"/>
    <numFmt numFmtId="167" formatCode="0;\-0;&quot;&quot;"/>
  </numFmts>
  <fonts count="24" x14ac:knownFonts="1">
    <font>
      <sz val="11"/>
      <color theme="1"/>
      <name val="Calibri"/>
      <family val="2"/>
      <scheme val="minor"/>
    </font>
    <font>
      <b/>
      <sz val="16"/>
      <color rgb="FFF2F4F8"/>
      <name val="Arial"/>
    </font>
    <font>
      <sz val="9"/>
      <color rgb="FF5EE7FF"/>
      <name val="Arial"/>
    </font>
    <font>
      <sz val="9"/>
      <color rgb="FFB4BCCB"/>
      <name val="Arial"/>
    </font>
    <font>
      <b/>
      <sz val="10"/>
      <color rgb="FF1F4FB8"/>
      <name val="Arial"/>
    </font>
    <font>
      <b/>
      <sz val="10"/>
      <color rgb="FF1A1F2E"/>
      <name val="Arial"/>
    </font>
    <font>
      <sz val="10"/>
      <color rgb="FF1F4FB8"/>
      <name val="Arial"/>
    </font>
    <font>
      <i/>
      <sz val="9"/>
      <color rgb="FF7D8697"/>
      <name val="Arial"/>
    </font>
    <font>
      <b/>
      <sz val="10"/>
      <color rgb="FFF2F4F8"/>
      <name val="Arial"/>
    </font>
    <font>
      <sz val="10"/>
      <color rgb="FF1A1F2E"/>
      <name val="Arial"/>
    </font>
    <font>
      <b/>
      <sz val="8"/>
      <color rgb="FF7D8697"/>
      <name val="Arial"/>
    </font>
    <font>
      <b/>
      <sz val="10"/>
      <color rgb="FFFFFFFF"/>
      <name val="Arial"/>
    </font>
    <font>
      <i/>
      <sz val="10"/>
      <color rgb="FF7D8697"/>
      <name val="Arial"/>
    </font>
    <font>
      <b/>
      <sz val="9"/>
      <color rgb="FF7D8697"/>
      <name val="Arial"/>
    </font>
    <font>
      <b/>
      <sz val="12"/>
      <color rgb="FF1A1F2E"/>
      <name val="Arial"/>
    </font>
    <font>
      <b/>
      <sz val="9"/>
      <color rgb="FF5EE7FF"/>
      <name val="Arial"/>
    </font>
    <font>
      <b/>
      <sz val="24"/>
      <color rgb="FFF2F4F8"/>
      <name val="Arial"/>
    </font>
    <font>
      <sz val="11"/>
      <color rgb="FFB4BCCB"/>
      <name val="Arial"/>
    </font>
    <font>
      <b/>
      <sz val="10"/>
      <color rgb="FF5EE7FF"/>
      <name val="Arial"/>
    </font>
    <font>
      <sz val="10"/>
      <color rgb="FFF2F4F8"/>
      <name val="Arial"/>
    </font>
    <font>
      <sz val="10"/>
      <color rgb="FFB4BCCB"/>
      <name val="Arial"/>
    </font>
    <font>
      <b/>
      <sz val="12"/>
      <color rgb="FFF2F4F8"/>
      <name val="Arial"/>
    </font>
    <font>
      <u/>
      <sz val="10"/>
      <color rgb="FF5EE7FF"/>
      <name val="Arial"/>
    </font>
    <font>
      <sz val="9"/>
      <color rgb="FF7D8697"/>
      <name val="Arial"/>
    </font>
  </fonts>
  <fills count="15">
    <fill>
      <patternFill patternType="none"/>
    </fill>
    <fill>
      <patternFill patternType="gray125"/>
    </fill>
    <fill>
      <patternFill patternType="solid">
        <fgColor rgb="FF0B0E1A"/>
        <bgColor rgb="FF0B0E1A"/>
      </patternFill>
    </fill>
    <fill>
      <patternFill patternType="solid">
        <fgColor rgb="FF5EE7FF"/>
        <bgColor rgb="FF5EE7FF"/>
      </patternFill>
    </fill>
    <fill>
      <patternFill patternType="solid">
        <fgColor rgb="FF4D7CFF"/>
        <bgColor rgb="FF4D7CFF"/>
      </patternFill>
    </fill>
    <fill>
      <patternFill patternType="solid">
        <fgColor rgb="FFA36BFF"/>
        <bgColor rgb="FFA36BFF"/>
      </patternFill>
    </fill>
    <fill>
      <patternFill patternType="solid">
        <fgColor rgb="FFFF5FD2"/>
        <bgColor rgb="FFFF5FD2"/>
      </patternFill>
    </fill>
    <fill>
      <patternFill patternType="solid">
        <fgColor rgb="FFF4F6FB"/>
        <bgColor rgb="FFF4F6FB"/>
      </patternFill>
    </fill>
    <fill>
      <patternFill patternType="solid">
        <fgColor rgb="FFE9FBFF"/>
        <bgColor rgb="FFE9FBFF"/>
      </patternFill>
    </fill>
    <fill>
      <patternFill patternType="solid">
        <fgColor rgb="FF131A33"/>
        <bgColor rgb="FF131A33"/>
      </patternFill>
    </fill>
    <fill>
      <patternFill patternType="solid">
        <fgColor rgb="FF05060A"/>
        <bgColor rgb="FF05060A"/>
      </patternFill>
    </fill>
    <fill>
      <patternFill patternType="solid">
        <fgColor rgb="FFFBD9D9"/>
        <bgColor rgb="FFFBD9D9"/>
      </patternFill>
    </fill>
    <fill>
      <patternFill patternType="solid">
        <fgColor rgb="FFFFE3CF"/>
        <bgColor rgb="FFFFE3CF"/>
      </patternFill>
    </fill>
    <fill>
      <patternFill patternType="solid">
        <fgColor rgb="FFFFF0CC"/>
        <bgColor rgb="FFFFF0CC"/>
      </patternFill>
    </fill>
    <fill>
      <patternFill patternType="solid">
        <fgColor rgb="FFD8F5DF"/>
        <bgColor rgb="FFD8F5DF"/>
      </patternFill>
    </fill>
  </fills>
  <borders count="5">
    <border>
      <left/>
      <right/>
      <top/>
      <bottom/>
      <diagonal/>
    </border>
    <border>
      <left style="thin">
        <color rgb="FFD5DBE7"/>
      </left>
      <right style="thin">
        <color rgb="FFD5DBE7"/>
      </right>
      <top style="thin">
        <color rgb="FFD5DBE7"/>
      </top>
      <bottom style="thin">
        <color rgb="FFD5DBE7"/>
      </bottom>
      <diagonal/>
    </border>
    <border>
      <left/>
      <right/>
      <top/>
      <bottom style="medium">
        <color rgb="FF5EE7FF"/>
      </bottom>
      <diagonal/>
    </border>
    <border>
      <left/>
      <right style="thin">
        <color rgb="FFD5DBE7"/>
      </right>
      <top style="thin">
        <color rgb="FFD5DBE7"/>
      </top>
      <bottom style="thin">
        <color rgb="FFD5DBE7"/>
      </bottom>
      <diagonal/>
    </border>
    <border>
      <left/>
      <right/>
      <top/>
      <bottom style="thin">
        <color rgb="FF26304F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10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10" borderId="0" xfId="0" applyFont="1" applyFill="1" applyAlignment="1">
      <alignment vertical="top" wrapText="1"/>
    </xf>
    <xf numFmtId="0" fontId="5" fillId="8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8" fillId="10" borderId="0" xfId="0" applyFont="1" applyFill="1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right" vertical="center"/>
    </xf>
    <xf numFmtId="0" fontId="2" fillId="2" borderId="0" xfId="0" applyFont="1" applyFill="1"/>
    <xf numFmtId="0" fontId="4" fillId="0" borderId="0" xfId="0" applyFont="1"/>
    <xf numFmtId="0" fontId="5" fillId="7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164" fontId="6" fillId="8" borderId="1" xfId="0" applyNumberFormat="1" applyFont="1" applyFill="1" applyBorder="1" applyAlignment="1">
      <alignment vertical="top" wrapText="1"/>
    </xf>
    <xf numFmtId="0" fontId="5" fillId="7" borderId="1" xfId="0" applyFont="1" applyFill="1" applyBorder="1"/>
    <xf numFmtId="0" fontId="5" fillId="0" borderId="1" xfId="0" applyFont="1" applyBorder="1" applyAlignment="1">
      <alignment vertical="top" wrapText="1"/>
    </xf>
    <xf numFmtId="0" fontId="7" fillId="0" borderId="0" xfId="0" applyFont="1"/>
    <xf numFmtId="0" fontId="8" fillId="9" borderId="2" xfId="0" applyFont="1" applyFill="1" applyBorder="1" applyAlignment="1">
      <alignment horizontal="center" vertical="center" wrapText="1"/>
    </xf>
    <xf numFmtId="0" fontId="10" fillId="0" borderId="0" xfId="0" applyFont="1"/>
    <xf numFmtId="0" fontId="11" fillId="9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7" borderId="1" xfId="0" applyFont="1" applyFill="1" applyBorder="1" applyAlignment="1">
      <alignment vertical="top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vertical="top" wrapText="1"/>
    </xf>
    <xf numFmtId="1" fontId="9" fillId="7" borderId="1" xfId="0" applyNumberFormat="1" applyFont="1" applyFill="1" applyBorder="1" applyAlignment="1">
      <alignment horizontal="center" vertical="center" wrapText="1"/>
    </xf>
    <xf numFmtId="164" fontId="12" fillId="7" borderId="1" xfId="0" applyNumberFormat="1" applyFont="1" applyFill="1" applyBorder="1" applyAlignment="1">
      <alignment horizontal="center" vertical="center" wrapText="1"/>
    </xf>
    <xf numFmtId="165" fontId="12" fillId="7" borderId="1" xfId="0" applyNumberFormat="1" applyFont="1" applyFill="1" applyBorder="1" applyAlignment="1">
      <alignment vertical="top" wrapText="1"/>
    </xf>
    <xf numFmtId="164" fontId="6" fillId="8" borderId="1" xfId="0" applyNumberFormat="1" applyFont="1" applyFill="1" applyBorder="1" applyAlignment="1">
      <alignment horizontal="center" vertical="center" wrapText="1"/>
    </xf>
    <xf numFmtId="165" fontId="6" fillId="8" borderId="1" xfId="0" applyNumberFormat="1" applyFont="1" applyFill="1" applyBorder="1" applyAlignment="1">
      <alignment vertical="top" wrapText="1"/>
    </xf>
    <xf numFmtId="1" fontId="9" fillId="0" borderId="1" xfId="0" applyNumberFormat="1" applyFont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9" fontId="5" fillId="7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1" fillId="9" borderId="0" xfId="0" applyFont="1" applyFill="1"/>
    <xf numFmtId="167" fontId="14" fillId="0" borderId="1" xfId="0" applyNumberFormat="1" applyFont="1" applyBorder="1" applyAlignment="1">
      <alignment horizontal="center" vertical="center" wrapText="1"/>
    </xf>
    <xf numFmtId="0" fontId="20" fillId="10" borderId="0" xfId="0" applyFont="1" applyFill="1" applyAlignment="1">
      <alignment vertical="top" wrapText="1"/>
    </xf>
    <xf numFmtId="0" fontId="0" fillId="0" borderId="0" xfId="0"/>
    <xf numFmtId="0" fontId="20" fillId="10" borderId="0" xfId="0" applyFont="1" applyFill="1" applyAlignment="1">
      <alignment vertical="center" wrapText="1"/>
    </xf>
    <xf numFmtId="0" fontId="19" fillId="10" borderId="0" xfId="0" applyFont="1" applyFill="1" applyAlignment="1">
      <alignment vertical="top" wrapText="1"/>
    </xf>
    <xf numFmtId="0" fontId="22" fillId="10" borderId="0" xfId="0" applyFont="1" applyFill="1"/>
    <xf numFmtId="0" fontId="15" fillId="10" borderId="0" xfId="0" applyFont="1" applyFill="1" applyAlignment="1">
      <alignment vertical="top" wrapText="1"/>
    </xf>
    <xf numFmtId="0" fontId="17" fillId="10" borderId="0" xfId="0" applyFont="1" applyFill="1" applyAlignment="1">
      <alignment vertical="top" wrapText="1"/>
    </xf>
    <xf numFmtId="0" fontId="16" fillId="10" borderId="0" xfId="0" applyFont="1" applyFill="1" applyAlignment="1">
      <alignment vertical="center"/>
    </xf>
    <xf numFmtId="0" fontId="23" fillId="10" borderId="0" xfId="0" applyFont="1" applyFill="1" applyAlignment="1">
      <alignment vertical="top" wrapText="1"/>
    </xf>
    <xf numFmtId="0" fontId="21" fillId="10" borderId="0" xfId="0" applyFont="1" applyFill="1" applyAlignment="1">
      <alignment vertical="top" wrapText="1"/>
    </xf>
    <xf numFmtId="0" fontId="18" fillId="10" borderId="4" xfId="0" applyFont="1" applyFill="1" applyBorder="1"/>
    <xf numFmtId="0" fontId="0" fillId="0" borderId="4" xfId="0" applyBorder="1"/>
    <xf numFmtId="0" fontId="5" fillId="7" borderId="1" xfId="0" applyFont="1" applyFill="1" applyBorder="1" applyAlignment="1">
      <alignment vertical="top" wrapText="1"/>
    </xf>
    <xf numFmtId="0" fontId="0" fillId="0" borderId="3" xfId="0" applyBorder="1"/>
  </cellXfs>
  <cellStyles count="1">
    <cellStyle name="Normal" xfId="0" builtinId="0"/>
  </cellStyles>
  <dxfs count="133"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8BCBC"/>
          <bgColor rgb="FFF8BCBC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C9EED3"/>
          <bgColor rgb="FFC9EED3"/>
        </patternFill>
      </fill>
    </dxf>
    <dxf>
      <fill>
        <patternFill patternType="solid">
          <fgColor rgb="FFFFE7A8"/>
          <bgColor rgb="FFFFE7A8"/>
        </patternFill>
      </fill>
    </dxf>
    <dxf>
      <fill>
        <patternFill patternType="solid">
          <fgColor rgb="FFFFD2B0"/>
          <bgColor rgb="FFFFD2B0"/>
        </patternFill>
      </fill>
    </dxf>
    <dxf>
      <fill>
        <patternFill patternType="solid">
          <fgColor rgb="FFF8BCBC"/>
          <bgColor rgb="FFF8BCB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  <dxf>
      <font>
        <b/>
        <color rgb="FF0B5D1E"/>
        <name val="Arial"/>
      </font>
      <fill>
        <patternFill patternType="solid">
          <fgColor rgb="FFC9EED3"/>
          <bgColor rgb="FFC9EED3"/>
        </patternFill>
      </fill>
    </dxf>
    <dxf>
      <font>
        <b/>
        <color rgb="FF7A4B00"/>
        <name val="Arial"/>
      </font>
      <fill>
        <patternFill patternType="solid">
          <fgColor rgb="FFFFE7A8"/>
          <bgColor rgb="FFFFE7A8"/>
        </patternFill>
      </fill>
    </dxf>
    <dxf>
      <font>
        <b/>
        <color rgb="FF8A3A00"/>
        <name val="Arial"/>
      </font>
      <fill>
        <patternFill patternType="solid">
          <fgColor rgb="FFFFD2B0"/>
          <bgColor rgb="FFFFD2B0"/>
        </patternFill>
      </fill>
    </dxf>
    <dxf>
      <font>
        <b/>
        <color rgb="FF8A1414"/>
        <name val="Arial"/>
      </font>
      <fill>
        <patternFill patternType="solid">
          <fgColor rgb="FFF8BCBC"/>
          <bgColor rgb="FFF8BCBC"/>
        </patternFill>
      </fill>
    </dxf>
    <dxf>
      <font>
        <b/>
        <color rgb="FF8A1414"/>
        <name val="Arial"/>
      </font>
      <fill>
        <patternFill patternType="solid">
          <fgColor rgb="FFFBD9D9"/>
          <bgColor rgb="FFFBD9D9"/>
        </patternFill>
      </fill>
    </dxf>
    <dxf>
      <font>
        <b/>
        <color rgb="FF8A3A00"/>
        <name val="Arial"/>
      </font>
      <fill>
        <patternFill patternType="solid">
          <fgColor rgb="FFFFE3CF"/>
          <bgColor rgb="FFFFE3CF"/>
        </patternFill>
      </fill>
    </dxf>
    <dxf>
      <font>
        <b/>
        <color rgb="FF7A4B00"/>
        <name val="Arial"/>
      </font>
      <fill>
        <patternFill patternType="solid">
          <fgColor rgb="FFFFF0CC"/>
          <bgColor rgb="FFFFF0CC"/>
        </patternFill>
      </fill>
    </dxf>
    <dxf>
      <font>
        <b/>
        <color rgb="FF0B5D1E"/>
        <name val="Arial"/>
      </font>
      <fill>
        <patternFill patternType="solid">
          <fgColor rgb="FFD8F5DF"/>
          <bgColor rgb="FFD8F5D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Inherent vs residual risk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Dashboard!$B$6</c:f>
              <c:strCache>
                <c:ptCount val="1"/>
                <c:pt idx="0">
                  <c:v>Inherent</c:v>
                </c:pt>
              </c:strCache>
            </c:strRef>
          </c:tx>
          <c:spPr>
            <a:solidFill>
              <a:srgbClr val="A36BFF"/>
            </a:solidFill>
            <a:ln>
              <a:solidFill>
                <a:srgbClr val="A36BFF"/>
              </a:solidFill>
              <a:prstDash val="solid"/>
            </a:ln>
          </c:spPr>
          <c:invertIfNegative val="1"/>
          <c:cat>
            <c:strRef>
              <c:f>Dashboard!$A$7:$A$10</c:f>
              <c:strCache>
                <c:ptCount val="4"/>
                <c:pt idx="0">
                  <c:v>Extreme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Dashboard!$B$7:$B$10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A36B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D69-428F-BD7B-9D878FBD156A}"/>
            </c:ext>
          </c:extLst>
        </c:ser>
        <c:ser>
          <c:idx val="1"/>
          <c:order val="1"/>
          <c:tx>
            <c:strRef>
              <c:f>Dashboard!$C$6</c:f>
              <c:strCache>
                <c:ptCount val="1"/>
                <c:pt idx="0">
                  <c:v>Residual</c:v>
                </c:pt>
              </c:strCache>
            </c:strRef>
          </c:tx>
          <c:spPr>
            <a:solidFill>
              <a:srgbClr val="4D7CFF"/>
            </a:solidFill>
            <a:ln>
              <a:solidFill>
                <a:srgbClr val="4D7CFF"/>
              </a:solidFill>
              <a:prstDash val="solid"/>
            </a:ln>
          </c:spPr>
          <c:invertIfNegative val="1"/>
          <c:cat>
            <c:strRef>
              <c:f>Dashboard!$A$7:$A$10</c:f>
              <c:strCache>
                <c:ptCount val="4"/>
                <c:pt idx="0">
                  <c:v>Extreme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f>Dashboard!$C$7:$C$10</c:f>
              <c:numCache>
                <c:formatCode>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4D7CFF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DD69-428F-BD7B-9D878FBD15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4095750" cy="819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4</xdr:row>
      <xdr:rowOff>0</xdr:rowOff>
    </xdr:from>
    <xdr:ext cx="5400000" cy="324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hammad-anwar.com/agent" TargetMode="External"/><Relationship Id="rId2" Type="http://schemas.openxmlformats.org/officeDocument/2006/relationships/hyperlink" Target="https://www.linkedin.com/in/muhammadanwar-cybersecurity/" TargetMode="External"/><Relationship Id="rId1" Type="http://schemas.openxmlformats.org/officeDocument/2006/relationships/hyperlink" Target="https://www.muhammad-anwar.com/" TargetMode="External"/><Relationship Id="rId4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EE7FF"/>
    <pageSetUpPr fitToPage="1"/>
  </sheetPr>
  <dimension ref="A1:K89"/>
  <sheetViews>
    <sheetView showGridLines="0" tabSelected="1" workbookViewId="0"/>
  </sheetViews>
  <sheetFormatPr defaultRowHeight="14.25" x14ac:dyDescent="0.45"/>
  <cols>
    <col min="1" max="1" width="3" customWidth="1"/>
    <col min="2" max="2" width="26" customWidth="1"/>
    <col min="3" max="7" width="22" customWidth="1"/>
    <col min="8" max="8" width="3" customWidth="1"/>
  </cols>
  <sheetData>
    <row r="1" spans="1:1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0" customHeight="1" x14ac:dyDescent="0.4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30" customHeight="1" x14ac:dyDescent="0.4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26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4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4.05" customHeight="1" x14ac:dyDescent="0.45">
      <c r="A6" s="1"/>
      <c r="B6" s="2"/>
      <c r="C6" s="2"/>
      <c r="D6" s="3"/>
      <c r="E6" s="3"/>
      <c r="F6" s="4"/>
      <c r="G6" s="5"/>
      <c r="H6" s="1"/>
      <c r="I6" s="1"/>
      <c r="J6" s="1"/>
      <c r="K6" s="1"/>
    </row>
    <row r="7" spans="1:1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45">
      <c r="A8" s="1"/>
      <c r="B8" s="54" t="s">
        <v>0</v>
      </c>
      <c r="C8" s="50"/>
      <c r="D8" s="50"/>
      <c r="E8" s="50"/>
      <c r="F8" s="50"/>
      <c r="G8" s="50"/>
      <c r="H8" s="1"/>
      <c r="I8" s="1"/>
      <c r="J8" s="1"/>
      <c r="K8" s="1"/>
    </row>
    <row r="9" spans="1:11" ht="40.049999999999997" customHeight="1" x14ac:dyDescent="0.45">
      <c r="A9" s="1"/>
      <c r="B9" s="56" t="s">
        <v>1</v>
      </c>
      <c r="C9" s="50"/>
      <c r="D9" s="50"/>
      <c r="E9" s="50"/>
      <c r="F9" s="50"/>
      <c r="G9" s="50"/>
      <c r="H9" s="1"/>
      <c r="I9" s="1"/>
      <c r="J9" s="1"/>
      <c r="K9" s="1"/>
    </row>
    <row r="10" spans="1:11" ht="34.049999999999997" customHeight="1" x14ac:dyDescent="0.45">
      <c r="A10" s="1"/>
      <c r="B10" s="55" t="s">
        <v>2</v>
      </c>
      <c r="C10" s="50"/>
      <c r="D10" s="50"/>
      <c r="E10" s="50"/>
      <c r="F10" s="50"/>
      <c r="G10" s="50"/>
      <c r="H10" s="1"/>
      <c r="I10" s="1"/>
      <c r="J10" s="1"/>
      <c r="K10" s="1"/>
    </row>
    <row r="11" spans="1:11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2.05" customHeight="1" x14ac:dyDescent="0.45">
      <c r="A12" s="1"/>
      <c r="B12" s="59" t="s">
        <v>3</v>
      </c>
      <c r="C12" s="60"/>
      <c r="D12" s="60"/>
      <c r="E12" s="60"/>
      <c r="F12" s="60"/>
      <c r="G12" s="60"/>
      <c r="H12" s="1"/>
      <c r="I12" s="1"/>
      <c r="J12" s="1"/>
      <c r="K12" s="1"/>
    </row>
    <row r="13" spans="1:11" ht="45" customHeight="1" x14ac:dyDescent="0.45">
      <c r="A13" s="1"/>
      <c r="B13" s="52" t="s">
        <v>4</v>
      </c>
      <c r="C13" s="50"/>
      <c r="D13" s="50"/>
      <c r="E13" s="50"/>
      <c r="F13" s="50"/>
      <c r="G13" s="50"/>
      <c r="H13" s="1"/>
      <c r="I13" s="1"/>
      <c r="J13" s="1"/>
      <c r="K13" s="1"/>
    </row>
    <row r="14" spans="1:11" ht="30" customHeight="1" x14ac:dyDescent="0.45">
      <c r="A14" s="1"/>
      <c r="B14" s="52" t="s">
        <v>5</v>
      </c>
      <c r="C14" s="50"/>
      <c r="D14" s="50"/>
      <c r="E14" s="50"/>
      <c r="F14" s="50"/>
      <c r="G14" s="50"/>
      <c r="H14" s="1"/>
      <c r="I14" s="1"/>
      <c r="J14" s="1"/>
      <c r="K14" s="1"/>
    </row>
    <row r="15" spans="1:11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2.05" customHeight="1" x14ac:dyDescent="0.45">
      <c r="A16" s="1"/>
      <c r="B16" s="59" t="s">
        <v>6</v>
      </c>
      <c r="C16" s="60"/>
      <c r="D16" s="60"/>
      <c r="E16" s="60"/>
      <c r="F16" s="60"/>
      <c r="G16" s="60"/>
      <c r="H16" s="1"/>
      <c r="I16" s="1"/>
      <c r="J16" s="1"/>
      <c r="K16" s="1"/>
    </row>
    <row r="17" spans="1:11" ht="30" customHeight="1" x14ac:dyDescent="0.45">
      <c r="A17" s="1"/>
      <c r="B17" s="52" t="s">
        <v>7</v>
      </c>
      <c r="C17" s="50"/>
      <c r="D17" s="50"/>
      <c r="E17" s="50"/>
      <c r="F17" s="50"/>
      <c r="G17" s="50"/>
      <c r="H17" s="1"/>
      <c r="I17" s="1"/>
      <c r="J17" s="1"/>
      <c r="K17" s="1"/>
    </row>
    <row r="18" spans="1:11" ht="30" customHeight="1" x14ac:dyDescent="0.45">
      <c r="A18" s="1"/>
      <c r="B18" s="52" t="s">
        <v>8</v>
      </c>
      <c r="C18" s="50"/>
      <c r="D18" s="50"/>
      <c r="E18" s="50"/>
      <c r="F18" s="50"/>
      <c r="G18" s="50"/>
      <c r="H18" s="1"/>
      <c r="I18" s="1"/>
      <c r="J18" s="1"/>
      <c r="K18" s="1"/>
    </row>
    <row r="19" spans="1:11" ht="15" customHeight="1" x14ac:dyDescent="0.45">
      <c r="A19" s="1"/>
      <c r="B19" s="52" t="s">
        <v>9</v>
      </c>
      <c r="C19" s="50"/>
      <c r="D19" s="50"/>
      <c r="E19" s="50"/>
      <c r="F19" s="50"/>
      <c r="G19" s="50"/>
      <c r="H19" s="1"/>
      <c r="I19" s="1"/>
      <c r="J19" s="1"/>
      <c r="K19" s="1"/>
    </row>
    <row r="20" spans="1:11" ht="30" customHeight="1" x14ac:dyDescent="0.45">
      <c r="A20" s="1"/>
      <c r="B20" s="52" t="s">
        <v>10</v>
      </c>
      <c r="C20" s="50"/>
      <c r="D20" s="50"/>
      <c r="E20" s="50"/>
      <c r="F20" s="50"/>
      <c r="G20" s="50"/>
      <c r="H20" s="1"/>
      <c r="I20" s="1"/>
      <c r="J20" s="1"/>
      <c r="K20" s="1"/>
    </row>
    <row r="21" spans="1:11" ht="30" customHeight="1" x14ac:dyDescent="0.45">
      <c r="A21" s="1"/>
      <c r="B21" s="52" t="s">
        <v>11</v>
      </c>
      <c r="C21" s="50"/>
      <c r="D21" s="50"/>
      <c r="E21" s="50"/>
      <c r="F21" s="50"/>
      <c r="G21" s="50"/>
      <c r="H21" s="1"/>
      <c r="I21" s="1"/>
      <c r="J21" s="1"/>
      <c r="K21" s="1"/>
    </row>
    <row r="22" spans="1:11" ht="15" customHeight="1" x14ac:dyDescent="0.45">
      <c r="A22" s="1"/>
      <c r="B22" s="52" t="s">
        <v>12</v>
      </c>
      <c r="C22" s="50"/>
      <c r="D22" s="50"/>
      <c r="E22" s="50"/>
      <c r="F22" s="50"/>
      <c r="G22" s="50"/>
      <c r="H22" s="1"/>
      <c r="I22" s="1"/>
      <c r="J22" s="1"/>
      <c r="K22" s="1"/>
    </row>
    <row r="23" spans="1:11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ht="22.05" customHeight="1" x14ac:dyDescent="0.45">
      <c r="A24" s="1"/>
      <c r="B24" s="59" t="s">
        <v>13</v>
      </c>
      <c r="C24" s="60"/>
      <c r="D24" s="60"/>
      <c r="E24" s="60"/>
      <c r="F24" s="60"/>
      <c r="G24" s="60"/>
      <c r="H24" s="1"/>
      <c r="I24" s="1"/>
      <c r="J24" s="1"/>
      <c r="K24" s="1"/>
    </row>
    <row r="25" spans="1:11" ht="30" customHeight="1" x14ac:dyDescent="0.45">
      <c r="A25" s="1"/>
      <c r="B25" s="6" t="s">
        <v>14</v>
      </c>
      <c r="C25" s="49" t="s">
        <v>15</v>
      </c>
      <c r="D25" s="50"/>
      <c r="E25" s="50"/>
      <c r="F25" s="50"/>
      <c r="G25" s="50"/>
      <c r="H25" s="1"/>
      <c r="I25" s="1"/>
      <c r="J25" s="1"/>
      <c r="K25" s="1"/>
    </row>
    <row r="26" spans="1:11" ht="30" customHeight="1" x14ac:dyDescent="0.45">
      <c r="A26" s="1"/>
      <c r="B26" s="6" t="s">
        <v>16</v>
      </c>
      <c r="C26" s="49" t="s">
        <v>17</v>
      </c>
      <c r="D26" s="50"/>
      <c r="E26" s="50"/>
      <c r="F26" s="50"/>
      <c r="G26" s="50"/>
      <c r="H26" s="1"/>
      <c r="I26" s="1"/>
      <c r="J26" s="1"/>
      <c r="K26" s="1"/>
    </row>
    <row r="27" spans="1:11" ht="15" customHeight="1" x14ac:dyDescent="0.45">
      <c r="A27" s="1"/>
      <c r="B27" s="6" t="s">
        <v>18</v>
      </c>
      <c r="C27" s="49" t="s">
        <v>19</v>
      </c>
      <c r="D27" s="50"/>
      <c r="E27" s="50"/>
      <c r="F27" s="50"/>
      <c r="G27" s="50"/>
      <c r="H27" s="1"/>
      <c r="I27" s="1"/>
      <c r="J27" s="1"/>
      <c r="K27" s="1"/>
    </row>
    <row r="28" spans="1:11" ht="30" customHeight="1" x14ac:dyDescent="0.45">
      <c r="A28" s="1"/>
      <c r="B28" s="6" t="s">
        <v>20</v>
      </c>
      <c r="C28" s="49" t="s">
        <v>21</v>
      </c>
      <c r="D28" s="50"/>
      <c r="E28" s="50"/>
      <c r="F28" s="50"/>
      <c r="G28" s="50"/>
      <c r="H28" s="1"/>
      <c r="I28" s="1"/>
      <c r="J28" s="1"/>
      <c r="K28" s="1"/>
    </row>
    <row r="29" spans="1:11" ht="15" customHeight="1" x14ac:dyDescent="0.45">
      <c r="A29" s="1"/>
      <c r="B29" s="6" t="s">
        <v>22</v>
      </c>
      <c r="C29" s="49" t="s">
        <v>23</v>
      </c>
      <c r="D29" s="50"/>
      <c r="E29" s="50"/>
      <c r="F29" s="50"/>
      <c r="G29" s="50"/>
      <c r="H29" s="1"/>
      <c r="I29" s="1"/>
      <c r="J29" s="1"/>
      <c r="K29" s="1"/>
    </row>
    <row r="30" spans="1:11" ht="15" customHeight="1" x14ac:dyDescent="0.45">
      <c r="A30" s="1"/>
      <c r="B30" s="6" t="s">
        <v>24</v>
      </c>
      <c r="C30" s="49" t="s">
        <v>25</v>
      </c>
      <c r="D30" s="50"/>
      <c r="E30" s="50"/>
      <c r="F30" s="50"/>
      <c r="G30" s="50"/>
      <c r="H30" s="1"/>
      <c r="I30" s="1"/>
      <c r="J30" s="1"/>
      <c r="K30" s="1"/>
    </row>
    <row r="31" spans="1:11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22.05" customHeight="1" x14ac:dyDescent="0.45">
      <c r="A32" s="1"/>
      <c r="B32" s="59" t="s">
        <v>26</v>
      </c>
      <c r="C32" s="60"/>
      <c r="D32" s="60"/>
      <c r="E32" s="60"/>
      <c r="F32" s="60"/>
      <c r="G32" s="60"/>
      <c r="H32" s="1"/>
      <c r="I32" s="1"/>
      <c r="J32" s="1"/>
      <c r="K32" s="1"/>
    </row>
    <row r="33" spans="1:11" ht="20" customHeight="1" x14ac:dyDescent="0.45">
      <c r="A33" s="1"/>
      <c r="B33" s="7" t="s">
        <v>27</v>
      </c>
      <c r="C33" s="51" t="s">
        <v>28</v>
      </c>
      <c r="D33" s="50"/>
      <c r="E33" s="50"/>
      <c r="F33" s="50"/>
      <c r="G33" s="50"/>
      <c r="H33" s="1"/>
      <c r="I33" s="1"/>
      <c r="J33" s="1"/>
      <c r="K33" s="1"/>
    </row>
    <row r="34" spans="1:11" ht="20" customHeight="1" x14ac:dyDescent="0.45">
      <c r="A34" s="1"/>
      <c r="B34" s="8" t="s">
        <v>29</v>
      </c>
      <c r="C34" s="51" t="s">
        <v>30</v>
      </c>
      <c r="D34" s="50"/>
      <c r="E34" s="50"/>
      <c r="F34" s="50"/>
      <c r="G34" s="50"/>
      <c r="H34" s="1"/>
      <c r="I34" s="1"/>
      <c r="J34" s="1"/>
      <c r="K34" s="1"/>
    </row>
    <row r="35" spans="1:11" ht="20" customHeight="1" x14ac:dyDescent="0.45">
      <c r="A35" s="1"/>
      <c r="B35" s="9" t="s">
        <v>31</v>
      </c>
      <c r="C35" s="51" t="s">
        <v>32</v>
      </c>
      <c r="D35" s="50"/>
      <c r="E35" s="50"/>
      <c r="F35" s="50"/>
      <c r="G35" s="50"/>
      <c r="H35" s="1"/>
      <c r="I35" s="1"/>
      <c r="J35" s="1"/>
      <c r="K35" s="1"/>
    </row>
    <row r="36" spans="1:11" ht="20" customHeight="1" x14ac:dyDescent="0.45">
      <c r="A36" s="1"/>
      <c r="B36" s="10" t="s">
        <v>33</v>
      </c>
      <c r="C36" s="51" t="s">
        <v>34</v>
      </c>
      <c r="D36" s="50"/>
      <c r="E36" s="50"/>
      <c r="F36" s="50"/>
      <c r="G36" s="50"/>
      <c r="H36" s="1"/>
      <c r="I36" s="1"/>
      <c r="J36" s="1"/>
      <c r="K36" s="1"/>
    </row>
    <row r="37" spans="1:11" ht="20" customHeight="1" x14ac:dyDescent="0.45">
      <c r="A37" s="1"/>
      <c r="B37" s="11" t="s">
        <v>35</v>
      </c>
      <c r="C37" s="51" t="s">
        <v>36</v>
      </c>
      <c r="D37" s="50"/>
      <c r="E37" s="50"/>
      <c r="F37" s="50"/>
      <c r="G37" s="50"/>
      <c r="H37" s="1"/>
      <c r="I37" s="1"/>
      <c r="J37" s="1"/>
      <c r="K37" s="1"/>
    </row>
    <row r="38" spans="1:1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22.05" customHeight="1" x14ac:dyDescent="0.45">
      <c r="A39" s="1"/>
      <c r="B39" s="59" t="s">
        <v>37</v>
      </c>
      <c r="C39" s="60"/>
      <c r="D39" s="60"/>
      <c r="E39" s="60"/>
      <c r="F39" s="60"/>
      <c r="G39" s="60"/>
      <c r="H39" s="1"/>
      <c r="I39" s="1"/>
      <c r="J39" s="1"/>
      <c r="K39" s="1"/>
    </row>
    <row r="40" spans="1:11" ht="20" customHeight="1" x14ac:dyDescent="0.45">
      <c r="A40" s="1"/>
      <c r="B40" s="58" t="s">
        <v>38</v>
      </c>
      <c r="C40" s="50"/>
      <c r="D40" s="50"/>
      <c r="E40" s="50"/>
      <c r="F40" s="50"/>
      <c r="G40" s="50"/>
      <c r="H40" s="1"/>
      <c r="I40" s="1"/>
      <c r="J40" s="1"/>
      <c r="K40" s="1"/>
    </row>
    <row r="41" spans="1:11" ht="32" customHeight="1" x14ac:dyDescent="0.45">
      <c r="A41" s="1"/>
      <c r="B41" s="49" t="s">
        <v>39</v>
      </c>
      <c r="C41" s="50"/>
      <c r="D41" s="50"/>
      <c r="E41" s="50"/>
      <c r="F41" s="50"/>
      <c r="G41" s="50"/>
      <c r="H41" s="1"/>
      <c r="I41" s="1"/>
      <c r="J41" s="1"/>
      <c r="K41" s="1"/>
    </row>
    <row r="42" spans="1:11" x14ac:dyDescent="0.45">
      <c r="A42" s="1"/>
      <c r="B42" s="12" t="s">
        <v>40</v>
      </c>
      <c r="C42" s="53" t="s">
        <v>41</v>
      </c>
      <c r="D42" s="50"/>
      <c r="E42" s="50"/>
      <c r="F42" s="50"/>
      <c r="G42" s="50"/>
      <c r="H42" s="1"/>
      <c r="I42" s="1"/>
      <c r="J42" s="1"/>
      <c r="K42" s="1"/>
    </row>
    <row r="43" spans="1:11" x14ac:dyDescent="0.45">
      <c r="A43" s="1"/>
      <c r="B43" s="12" t="s">
        <v>42</v>
      </c>
      <c r="C43" s="53" t="s">
        <v>43</v>
      </c>
      <c r="D43" s="50"/>
      <c r="E43" s="50"/>
      <c r="F43" s="50"/>
      <c r="G43" s="50"/>
      <c r="H43" s="1"/>
      <c r="I43" s="1"/>
      <c r="J43" s="1"/>
      <c r="K43" s="1"/>
    </row>
    <row r="44" spans="1:11" x14ac:dyDescent="0.45">
      <c r="A44" s="1"/>
      <c r="B44" s="12" t="s">
        <v>44</v>
      </c>
      <c r="C44" s="53" t="s">
        <v>45</v>
      </c>
      <c r="D44" s="50"/>
      <c r="E44" s="50"/>
      <c r="F44" s="50"/>
      <c r="G44" s="50"/>
      <c r="H44" s="1"/>
      <c r="I44" s="1"/>
      <c r="J44" s="1"/>
      <c r="K44" s="1"/>
    </row>
    <row r="45" spans="1:1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ht="22.05" customHeight="1" x14ac:dyDescent="0.45">
      <c r="A46" s="1"/>
      <c r="B46" s="59" t="s">
        <v>46</v>
      </c>
      <c r="C46" s="60"/>
      <c r="D46" s="60"/>
      <c r="E46" s="60"/>
      <c r="F46" s="60"/>
      <c r="G46" s="60"/>
      <c r="H46" s="1"/>
      <c r="I46" s="1"/>
      <c r="J46" s="1"/>
      <c r="K46" s="1"/>
    </row>
    <row r="47" spans="1:11" ht="26" customHeight="1" x14ac:dyDescent="0.45">
      <c r="A47" s="1"/>
      <c r="B47" s="57" t="s">
        <v>47</v>
      </c>
      <c r="C47" s="50"/>
      <c r="D47" s="50"/>
      <c r="E47" s="50"/>
      <c r="F47" s="50"/>
      <c r="G47" s="50"/>
      <c r="H47" s="1"/>
      <c r="I47" s="1"/>
      <c r="J47" s="1"/>
      <c r="K47" s="1"/>
    </row>
    <row r="48" spans="1:11" ht="26" customHeight="1" x14ac:dyDescent="0.45">
      <c r="A48" s="1"/>
      <c r="B48" s="57" t="s">
        <v>48</v>
      </c>
      <c r="C48" s="50"/>
      <c r="D48" s="50"/>
      <c r="E48" s="50"/>
      <c r="F48" s="50"/>
      <c r="G48" s="50"/>
      <c r="H48" s="1"/>
      <c r="I48" s="1"/>
      <c r="J48" s="1"/>
      <c r="K48" s="1"/>
    </row>
    <row r="49" spans="1:11" ht="26" customHeight="1" x14ac:dyDescent="0.45">
      <c r="A49" s="1"/>
      <c r="B49" s="57" t="s">
        <v>49</v>
      </c>
      <c r="C49" s="50"/>
      <c r="D49" s="50"/>
      <c r="E49" s="50"/>
      <c r="F49" s="50"/>
      <c r="G49" s="50"/>
      <c r="H49" s="1"/>
      <c r="I49" s="1"/>
      <c r="J49" s="1"/>
      <c r="K49" s="1"/>
    </row>
    <row r="50" spans="1:1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6.05" customHeight="1" x14ac:dyDescent="0.45">
      <c r="A51" s="1"/>
      <c r="B51" s="57" t="s">
        <v>50</v>
      </c>
      <c r="C51" s="50"/>
      <c r="D51" s="50"/>
      <c r="E51" s="50"/>
      <c r="F51" s="50"/>
      <c r="G51" s="50"/>
      <c r="H51" s="1"/>
      <c r="I51" s="1"/>
      <c r="J51" s="1"/>
      <c r="K51" s="1"/>
    </row>
    <row r="52" spans="1:1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</sheetData>
  <sheetProtection password="9F76" sheet="1"/>
  <mergeCells count="37">
    <mergeCell ref="C44:G44"/>
    <mergeCell ref="B49:G49"/>
    <mergeCell ref="B40:G40"/>
    <mergeCell ref="B24:G24"/>
    <mergeCell ref="B51:G51"/>
    <mergeCell ref="C43:G43"/>
    <mergeCell ref="B41:G41"/>
    <mergeCell ref="C27:G27"/>
    <mergeCell ref="B32:G32"/>
    <mergeCell ref="C36:G36"/>
    <mergeCell ref="B47:G47"/>
    <mergeCell ref="B46:G46"/>
    <mergeCell ref="C28:G28"/>
    <mergeCell ref="C37:G37"/>
    <mergeCell ref="B48:G48"/>
    <mergeCell ref="B39:G39"/>
    <mergeCell ref="B8:G8"/>
    <mergeCell ref="B13:G13"/>
    <mergeCell ref="C26:G26"/>
    <mergeCell ref="B19:G19"/>
    <mergeCell ref="C29:G29"/>
    <mergeCell ref="B10:G10"/>
    <mergeCell ref="B9:G9"/>
    <mergeCell ref="C25:G25"/>
    <mergeCell ref="B20:G20"/>
    <mergeCell ref="B16:G16"/>
    <mergeCell ref="B22:G22"/>
    <mergeCell ref="B12:G12"/>
    <mergeCell ref="B18:G18"/>
    <mergeCell ref="B21:G21"/>
    <mergeCell ref="C30:G30"/>
    <mergeCell ref="C34:G34"/>
    <mergeCell ref="B14:G14"/>
    <mergeCell ref="C42:G42"/>
    <mergeCell ref="B17:G17"/>
    <mergeCell ref="C33:G33"/>
    <mergeCell ref="C35:G35"/>
  </mergeCells>
  <hyperlinks>
    <hyperlink ref="C42" r:id="rId1" xr:uid="{00000000-0004-0000-0000-000000000000}"/>
    <hyperlink ref="C43" r:id="rId2" xr:uid="{00000000-0004-0000-0000-000001000000}"/>
    <hyperlink ref="C44" r:id="rId3" xr:uid="{00000000-0004-0000-0000-000002000000}"/>
  </hyperlinks>
  <printOptions horizontalCentered="1"/>
  <pageMargins left="0.4" right="0.4" top="1" bottom="1" header="0.5" footer="0.5"/>
  <pageSetup paperSize="9" fitToHeight="0" orientation="portrait"/>
  <headerFooter>
    <oddFooter>&amp;L&amp;8 Cyber Security Risk Assessment Workbook&amp;C&amp;8 © Muhammad Anwar · muhammad-anwar.com&amp;R&amp;8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20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36" customWidth="1"/>
    <col min="2" max="2" width="46" customWidth="1"/>
    <col min="3" max="3" width="4" customWidth="1"/>
    <col min="4" max="4" width="56" customWidth="1"/>
  </cols>
  <sheetData>
    <row r="1" spans="1:4" ht="30" customHeight="1" x14ac:dyDescent="0.45">
      <c r="A1" s="13" t="s">
        <v>14</v>
      </c>
      <c r="B1" s="14"/>
      <c r="C1" s="14"/>
      <c r="D1" s="15" t="s">
        <v>51</v>
      </c>
    </row>
    <row r="2" spans="1:4" ht="18" customHeight="1" x14ac:dyDescent="0.45">
      <c r="A2" s="16" t="s">
        <v>52</v>
      </c>
      <c r="B2" s="14"/>
      <c r="C2" s="14"/>
      <c r="D2" s="14"/>
    </row>
    <row r="3" spans="1:4" ht="4.05" customHeight="1" x14ac:dyDescent="0.45">
      <c r="A3" s="2"/>
      <c r="B3" s="3"/>
      <c r="C3" s="4"/>
      <c r="D3" s="5"/>
    </row>
    <row r="5" spans="1:4" x14ac:dyDescent="0.45">
      <c r="A5" s="17" t="s">
        <v>53</v>
      </c>
    </row>
    <row r="6" spans="1:4" ht="30" customHeight="1" x14ac:dyDescent="0.45">
      <c r="A6" s="18" t="s">
        <v>54</v>
      </c>
      <c r="B6" s="19"/>
      <c r="D6" s="20" t="s">
        <v>55</v>
      </c>
    </row>
    <row r="7" spans="1:4" ht="30" customHeight="1" x14ac:dyDescent="0.45">
      <c r="A7" s="18" t="s">
        <v>56</v>
      </c>
      <c r="B7" s="19"/>
      <c r="D7" s="20" t="s">
        <v>57</v>
      </c>
    </row>
    <row r="8" spans="1:4" ht="30" customHeight="1" x14ac:dyDescent="0.45">
      <c r="A8" s="18" t="s">
        <v>58</v>
      </c>
      <c r="B8" s="19"/>
      <c r="D8" s="20" t="s">
        <v>59</v>
      </c>
    </row>
    <row r="9" spans="1:4" ht="30" customHeight="1" x14ac:dyDescent="0.45">
      <c r="A9" s="18" t="s">
        <v>60</v>
      </c>
      <c r="B9" s="19"/>
      <c r="D9" s="20" t="s">
        <v>61</v>
      </c>
    </row>
    <row r="10" spans="1:4" ht="30" customHeight="1" x14ac:dyDescent="0.45">
      <c r="A10" s="18" t="s">
        <v>62</v>
      </c>
      <c r="B10" s="19"/>
      <c r="D10" s="20" t="s">
        <v>63</v>
      </c>
    </row>
    <row r="11" spans="1:4" ht="30" customHeight="1" x14ac:dyDescent="0.45">
      <c r="A11" s="18" t="s">
        <v>64</v>
      </c>
      <c r="B11" s="19"/>
      <c r="D11" s="20" t="s">
        <v>65</v>
      </c>
    </row>
    <row r="12" spans="1:4" ht="30" customHeight="1" x14ac:dyDescent="0.45">
      <c r="A12" s="18" t="s">
        <v>66</v>
      </c>
      <c r="B12" s="19"/>
      <c r="D12" s="20" t="s">
        <v>67</v>
      </c>
    </row>
    <row r="13" spans="1:4" ht="30" customHeight="1" x14ac:dyDescent="0.45">
      <c r="A13" s="18" t="s">
        <v>68</v>
      </c>
      <c r="B13" s="19"/>
      <c r="D13" s="20" t="s">
        <v>67</v>
      </c>
    </row>
    <row r="14" spans="1:4" ht="30" customHeight="1" x14ac:dyDescent="0.45">
      <c r="A14" s="18" t="s">
        <v>69</v>
      </c>
      <c r="B14" s="19"/>
      <c r="D14" s="20" t="s">
        <v>70</v>
      </c>
    </row>
    <row r="15" spans="1:4" ht="30" customHeight="1" x14ac:dyDescent="0.45">
      <c r="A15" s="18" t="s">
        <v>71</v>
      </c>
      <c r="B15" s="21"/>
      <c r="D15" s="20" t="s">
        <v>72</v>
      </c>
    </row>
    <row r="16" spans="1:4" ht="30" customHeight="1" x14ac:dyDescent="0.45">
      <c r="A16" s="18" t="s">
        <v>73</v>
      </c>
      <c r="B16" s="19"/>
      <c r="D16" s="20" t="s">
        <v>74</v>
      </c>
    </row>
    <row r="17" spans="1:4" ht="30" customHeight="1" x14ac:dyDescent="0.45">
      <c r="A17" s="18" t="s">
        <v>75</v>
      </c>
      <c r="B17" s="21"/>
      <c r="D17" s="20" t="s">
        <v>76</v>
      </c>
    </row>
    <row r="18" spans="1:4" ht="54" customHeight="1" x14ac:dyDescent="0.45">
      <c r="A18" s="18" t="s">
        <v>77</v>
      </c>
      <c r="B18" s="19"/>
      <c r="D18" s="20" t="s">
        <v>78</v>
      </c>
    </row>
    <row r="20" spans="1:4" x14ac:dyDescent="0.45">
      <c r="A20" s="22" t="s">
        <v>79</v>
      </c>
      <c r="B20" s="23" t="str">
        <f>IF(COUNTA(B11,B12,B13)=0,"",IF(OR(B11="High",B12="High",B13="High"),"High",IF(OR(B11="Moderate",B12="Moderate",B13="Moderate"),"Moderate","Low")))</f>
        <v/>
      </c>
      <c r="D20" s="24" t="s">
        <v>80</v>
      </c>
    </row>
  </sheetData>
  <dataValidations count="2">
    <dataValidation type="list" allowBlank="1" errorTitle="Invalid entry" error="Please choose a value from the list." sqref="B11:B13" xr:uid="{00000000-0002-0000-0100-000000000000}">
      <formula1>"Low,Moderate,High"</formula1>
    </dataValidation>
    <dataValidation type="date" operator="greaterThan" allowBlank="1" error="Please enter a valid date (dd/mm/yyyy)." sqref="B15 B17" xr:uid="{00000000-0002-0000-0100-000003000000}">
      <formula1>36526</formula1>
    </dataValidation>
  </dataValidations>
  <printOptions horizontalCentered="1"/>
  <pageMargins left="0.4" right="0.4" top="1" bottom="1" header="0.5" footer="0.5"/>
  <pageSetup paperSize="9" fitToHeight="0" orientation="portrait"/>
  <headerFooter>
    <oddFooter>&amp;L&amp;8 Cyber Security Risk Assessment Workbook&amp;C&amp;8 © Muhammad Anwar · muhammad-anwar.com&amp;R&amp;8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1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12" customWidth="1"/>
    <col min="2" max="2" width="18" customWidth="1"/>
    <col min="3" max="3" width="60" customWidth="1"/>
    <col min="4" max="4" width="18" customWidth="1"/>
    <col min="5" max="5" width="14" customWidth="1"/>
    <col min="6" max="10" width="11" customWidth="1"/>
  </cols>
  <sheetData>
    <row r="1" spans="1:10" ht="30" customHeight="1" x14ac:dyDescent="0.45">
      <c r="A1" s="13" t="s">
        <v>16</v>
      </c>
      <c r="B1" s="14"/>
      <c r="C1" s="14"/>
      <c r="D1" s="14"/>
      <c r="E1" s="14"/>
      <c r="F1" s="14"/>
      <c r="G1" s="14"/>
      <c r="H1" s="15" t="s">
        <v>51</v>
      </c>
    </row>
    <row r="2" spans="1:10" ht="18" customHeight="1" x14ac:dyDescent="0.45">
      <c r="A2" s="16" t="s">
        <v>81</v>
      </c>
      <c r="B2" s="14"/>
      <c r="C2" s="14"/>
      <c r="D2" s="14"/>
      <c r="E2" s="14"/>
      <c r="F2" s="14"/>
      <c r="G2" s="14"/>
      <c r="H2" s="14"/>
    </row>
    <row r="3" spans="1:10" ht="4.05" customHeight="1" x14ac:dyDescent="0.45">
      <c r="A3" s="2"/>
      <c r="B3" s="2"/>
      <c r="C3" s="3"/>
      <c r="D3" s="3"/>
      <c r="E3" s="4"/>
      <c r="F3" s="4"/>
      <c r="G3" s="5"/>
      <c r="H3" s="5"/>
    </row>
    <row r="5" spans="1:10" x14ac:dyDescent="0.45">
      <c r="A5" s="17" t="s">
        <v>82</v>
      </c>
      <c r="E5" s="17" t="s">
        <v>83</v>
      </c>
    </row>
    <row r="6" spans="1:10" ht="32" customHeight="1" x14ac:dyDescent="0.45">
      <c r="A6" s="25" t="s">
        <v>84</v>
      </c>
      <c r="B6" s="25" t="s">
        <v>85</v>
      </c>
      <c r="C6" s="25" t="s">
        <v>86</v>
      </c>
      <c r="E6" s="26" t="s">
        <v>87</v>
      </c>
      <c r="F6" s="27">
        <v>1</v>
      </c>
      <c r="G6" s="27">
        <v>2</v>
      </c>
      <c r="H6" s="27">
        <v>3</v>
      </c>
      <c r="I6" s="27">
        <v>4</v>
      </c>
      <c r="J6" s="27">
        <v>5</v>
      </c>
    </row>
    <row r="7" spans="1:10" ht="30" customHeight="1" x14ac:dyDescent="0.45">
      <c r="A7" s="28">
        <v>1</v>
      </c>
      <c r="B7" s="23" t="s">
        <v>88</v>
      </c>
      <c r="C7" s="19" t="s">
        <v>89</v>
      </c>
      <c r="E7" s="27">
        <v>5</v>
      </c>
      <c r="F7" s="28">
        <f>5*1</f>
        <v>5</v>
      </c>
      <c r="G7" s="28">
        <f>5*2</f>
        <v>10</v>
      </c>
      <c r="H7" s="28">
        <f>5*3</f>
        <v>15</v>
      </c>
      <c r="I7" s="28">
        <f>5*4</f>
        <v>20</v>
      </c>
      <c r="J7" s="28">
        <f>5*5</f>
        <v>25</v>
      </c>
    </row>
    <row r="8" spans="1:10" ht="30" customHeight="1" x14ac:dyDescent="0.45">
      <c r="A8" s="29">
        <v>2</v>
      </c>
      <c r="B8" s="18" t="s">
        <v>90</v>
      </c>
      <c r="C8" s="19" t="s">
        <v>91</v>
      </c>
      <c r="E8" s="27">
        <v>4</v>
      </c>
      <c r="F8" s="28">
        <f>4*1</f>
        <v>4</v>
      </c>
      <c r="G8" s="28">
        <f>4*2</f>
        <v>8</v>
      </c>
      <c r="H8" s="28">
        <f>4*3</f>
        <v>12</v>
      </c>
      <c r="I8" s="28">
        <f>4*4</f>
        <v>16</v>
      </c>
      <c r="J8" s="28">
        <f>4*5</f>
        <v>20</v>
      </c>
    </row>
    <row r="9" spans="1:10" ht="30" customHeight="1" x14ac:dyDescent="0.45">
      <c r="A9" s="28">
        <v>3</v>
      </c>
      <c r="B9" s="23" t="s">
        <v>92</v>
      </c>
      <c r="C9" s="19" t="s">
        <v>93</v>
      </c>
      <c r="E9" s="27">
        <v>3</v>
      </c>
      <c r="F9" s="28">
        <f>3*1</f>
        <v>3</v>
      </c>
      <c r="G9" s="28">
        <f>3*2</f>
        <v>6</v>
      </c>
      <c r="H9" s="28">
        <f>3*3</f>
        <v>9</v>
      </c>
      <c r="I9" s="28">
        <f>3*4</f>
        <v>12</v>
      </c>
      <c r="J9" s="28">
        <f>3*5</f>
        <v>15</v>
      </c>
    </row>
    <row r="10" spans="1:10" ht="30" customHeight="1" x14ac:dyDescent="0.45">
      <c r="A10" s="29">
        <v>4</v>
      </c>
      <c r="B10" s="18" t="s">
        <v>94</v>
      </c>
      <c r="C10" s="19" t="s">
        <v>95</v>
      </c>
      <c r="E10" s="27">
        <v>2</v>
      </c>
      <c r="F10" s="28">
        <f>2*1</f>
        <v>2</v>
      </c>
      <c r="G10" s="28">
        <f>2*2</f>
        <v>4</v>
      </c>
      <c r="H10" s="28">
        <f>2*3</f>
        <v>6</v>
      </c>
      <c r="I10" s="28">
        <f>2*4</f>
        <v>8</v>
      </c>
      <c r="J10" s="28">
        <f>2*5</f>
        <v>10</v>
      </c>
    </row>
    <row r="11" spans="1:10" ht="30" customHeight="1" x14ac:dyDescent="0.45">
      <c r="A11" s="28">
        <v>5</v>
      </c>
      <c r="B11" s="23" t="s">
        <v>96</v>
      </c>
      <c r="C11" s="19" t="s">
        <v>97</v>
      </c>
      <c r="E11" s="27">
        <v>1</v>
      </c>
      <c r="F11" s="28">
        <f>1*1</f>
        <v>1</v>
      </c>
      <c r="G11" s="28">
        <f>1*2</f>
        <v>2</v>
      </c>
      <c r="H11" s="28">
        <f>1*3</f>
        <v>3</v>
      </c>
      <c r="I11" s="28">
        <f>1*4</f>
        <v>4</v>
      </c>
      <c r="J11" s="28">
        <f>1*5</f>
        <v>5</v>
      </c>
    </row>
    <row r="13" spans="1:10" x14ac:dyDescent="0.45">
      <c r="A13" s="17" t="s">
        <v>98</v>
      </c>
    </row>
    <row r="14" spans="1:10" ht="32" customHeight="1" x14ac:dyDescent="0.45">
      <c r="A14" s="25" t="s">
        <v>84</v>
      </c>
      <c r="B14" s="25" t="s">
        <v>85</v>
      </c>
      <c r="C14" s="25" t="s">
        <v>86</v>
      </c>
      <c r="D14" s="25" t="s">
        <v>99</v>
      </c>
    </row>
    <row r="15" spans="1:10" ht="34.049999999999997" customHeight="1" x14ac:dyDescent="0.45">
      <c r="A15" s="28">
        <v>1</v>
      </c>
      <c r="B15" s="23" t="s">
        <v>100</v>
      </c>
      <c r="C15" s="19" t="s">
        <v>101</v>
      </c>
      <c r="D15" s="30" t="s">
        <v>102</v>
      </c>
    </row>
    <row r="16" spans="1:10" ht="34.049999999999997" customHeight="1" x14ac:dyDescent="0.45">
      <c r="A16" s="29">
        <v>2</v>
      </c>
      <c r="B16" s="18" t="s">
        <v>103</v>
      </c>
      <c r="C16" s="19" t="s">
        <v>104</v>
      </c>
      <c r="D16" s="30" t="s">
        <v>105</v>
      </c>
    </row>
    <row r="17" spans="1:4" ht="34.049999999999997" customHeight="1" x14ac:dyDescent="0.45">
      <c r="A17" s="28">
        <v>3</v>
      </c>
      <c r="B17" s="23" t="s">
        <v>106</v>
      </c>
      <c r="C17" s="19" t="s">
        <v>107</v>
      </c>
      <c r="D17" s="30" t="s">
        <v>108</v>
      </c>
    </row>
    <row r="18" spans="1:4" ht="34.049999999999997" customHeight="1" x14ac:dyDescent="0.45">
      <c r="A18" s="29">
        <v>4</v>
      </c>
      <c r="B18" s="18" t="s">
        <v>109</v>
      </c>
      <c r="C18" s="19" t="s">
        <v>110</v>
      </c>
      <c r="D18" s="30" t="s">
        <v>111</v>
      </c>
    </row>
    <row r="19" spans="1:4" ht="34.049999999999997" customHeight="1" x14ac:dyDescent="0.45">
      <c r="A19" s="28">
        <v>5</v>
      </c>
      <c r="B19" s="23" t="s">
        <v>112</v>
      </c>
      <c r="C19" s="19" t="s">
        <v>113</v>
      </c>
      <c r="D19" s="30" t="s">
        <v>114</v>
      </c>
    </row>
    <row r="22" spans="1:4" x14ac:dyDescent="0.45">
      <c r="A22" s="17" t="s">
        <v>115</v>
      </c>
    </row>
    <row r="23" spans="1:4" ht="32" customHeight="1" x14ac:dyDescent="0.45">
      <c r="A23" s="25" t="s">
        <v>116</v>
      </c>
      <c r="B23" s="25" t="s">
        <v>117</v>
      </c>
      <c r="C23" s="25" t="s">
        <v>118</v>
      </c>
    </row>
    <row r="24" spans="1:4" ht="30" customHeight="1" x14ac:dyDescent="0.45">
      <c r="A24" s="28" t="s">
        <v>35</v>
      </c>
      <c r="B24" s="31">
        <v>1</v>
      </c>
      <c r="C24" s="32" t="s">
        <v>119</v>
      </c>
    </row>
    <row r="25" spans="1:4" ht="30" customHeight="1" x14ac:dyDescent="0.45">
      <c r="A25" s="28" t="s">
        <v>33</v>
      </c>
      <c r="B25" s="31">
        <v>5</v>
      </c>
      <c r="C25" s="32" t="s">
        <v>120</v>
      </c>
    </row>
    <row r="26" spans="1:4" ht="30" customHeight="1" x14ac:dyDescent="0.45">
      <c r="A26" s="28" t="s">
        <v>31</v>
      </c>
      <c r="B26" s="31">
        <v>10</v>
      </c>
      <c r="C26" s="32" t="s">
        <v>121</v>
      </c>
    </row>
    <row r="27" spans="1:4" ht="30" customHeight="1" x14ac:dyDescent="0.45">
      <c r="A27" s="28" t="s">
        <v>29</v>
      </c>
      <c r="B27" s="31">
        <v>20</v>
      </c>
      <c r="C27" s="32" t="s">
        <v>122</v>
      </c>
    </row>
    <row r="29" spans="1:4" x14ac:dyDescent="0.45">
      <c r="A29" s="17" t="s">
        <v>123</v>
      </c>
    </row>
    <row r="30" spans="1:4" x14ac:dyDescent="0.45">
      <c r="A30" s="61" t="s">
        <v>124</v>
      </c>
      <c r="B30" s="62"/>
      <c r="C30" s="31">
        <v>9</v>
      </c>
    </row>
    <row r="31" spans="1:4" x14ac:dyDescent="0.45">
      <c r="A31" s="24" t="s">
        <v>125</v>
      </c>
    </row>
  </sheetData>
  <mergeCells count="1">
    <mergeCell ref="A30:B30"/>
  </mergeCells>
  <conditionalFormatting sqref="A24:A27">
    <cfRule type="cellIs" dxfId="132" priority="1" operator="equal">
      <formula>"Low"</formula>
    </cfRule>
    <cfRule type="cellIs" dxfId="131" priority="2" operator="equal">
      <formula>"Medium"</formula>
    </cfRule>
    <cfRule type="cellIs" dxfId="130" priority="3" operator="equal">
      <formula>"High"</formula>
    </cfRule>
    <cfRule type="cellIs" dxfId="129" priority="4" operator="equal">
      <formula>"Extreme"</formula>
    </cfRule>
  </conditionalFormatting>
  <conditionalFormatting sqref="F7:J11">
    <cfRule type="expression" dxfId="128" priority="5">
      <formula>F7&gt;=$B$27</formula>
    </cfRule>
    <cfRule type="expression" dxfId="127" priority="6">
      <formula>F7&gt;=$B$26</formula>
    </cfRule>
    <cfRule type="expression" dxfId="126" priority="7">
      <formula>F7&gt;=$B$25</formula>
    </cfRule>
    <cfRule type="expression" dxfId="125" priority="8">
      <formula>F7&gt;=1</formula>
    </cfRule>
  </conditionalFormatting>
  <dataValidations count="1">
    <dataValidation type="whole" sqref="B24:B27 C30" xr:uid="{00000000-0002-0000-0200-000000000000}">
      <formula1>1</formula1>
      <formula2>25</formula2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Cyber Security Risk Assessment Workbook&amp;C&amp;8 © Muhammad Anwar · muhammad-anwar.com&amp;R&amp;8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0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8" customWidth="1"/>
    <col min="2" max="2" width="28" customWidth="1"/>
    <col min="3" max="3" width="16" customWidth="1"/>
    <col min="4" max="5" width="44" customWidth="1"/>
    <col min="6" max="6" width="30" customWidth="1"/>
    <col min="7" max="7" width="18" customWidth="1"/>
    <col min="27" max="27" width="13" hidden="1" customWidth="1"/>
  </cols>
  <sheetData>
    <row r="1" spans="1:27" ht="30" customHeight="1" x14ac:dyDescent="0.45">
      <c r="A1" s="13" t="s">
        <v>18</v>
      </c>
      <c r="B1" s="14"/>
      <c r="C1" s="14"/>
      <c r="D1" s="14"/>
      <c r="E1" s="14"/>
      <c r="F1" s="14"/>
      <c r="G1" s="15" t="s">
        <v>51</v>
      </c>
      <c r="AA1" t="s">
        <v>126</v>
      </c>
    </row>
    <row r="2" spans="1:27" ht="18" customHeight="1" x14ac:dyDescent="0.45">
      <c r="A2" s="16" t="s">
        <v>127</v>
      </c>
      <c r="B2" s="14"/>
      <c r="C2" s="14"/>
      <c r="D2" s="14"/>
      <c r="E2" s="14"/>
      <c r="F2" s="14"/>
      <c r="G2" s="14"/>
      <c r="AA2" t="s">
        <v>128</v>
      </c>
    </row>
    <row r="3" spans="1:27" ht="4.05" customHeight="1" x14ac:dyDescent="0.45">
      <c r="A3" s="2"/>
      <c r="B3" s="2"/>
      <c r="C3" s="3"/>
      <c r="D3" s="3"/>
      <c r="E3" s="4"/>
      <c r="F3" s="4"/>
      <c r="G3" s="5"/>
      <c r="AA3" t="s">
        <v>129</v>
      </c>
    </row>
    <row r="4" spans="1:27" x14ac:dyDescent="0.45">
      <c r="AA4" t="s">
        <v>130</v>
      </c>
    </row>
    <row r="5" spans="1:27" ht="32" customHeight="1" x14ac:dyDescent="0.45">
      <c r="A5" s="25" t="s">
        <v>131</v>
      </c>
      <c r="B5" s="25" t="s">
        <v>132</v>
      </c>
      <c r="C5" s="25" t="s">
        <v>133</v>
      </c>
      <c r="D5" s="25" t="s">
        <v>134</v>
      </c>
      <c r="E5" s="25" t="s">
        <v>135</v>
      </c>
      <c r="F5" s="25" t="s">
        <v>136</v>
      </c>
      <c r="G5" s="25" t="s">
        <v>137</v>
      </c>
      <c r="AA5" t="s">
        <v>138</v>
      </c>
    </row>
    <row r="6" spans="1:27" ht="34.049999999999997" customHeight="1" x14ac:dyDescent="0.45">
      <c r="A6" s="28" t="s">
        <v>139</v>
      </c>
      <c r="B6" s="23" t="s">
        <v>140</v>
      </c>
      <c r="C6" s="32" t="s">
        <v>141</v>
      </c>
      <c r="D6" s="32" t="s">
        <v>142</v>
      </c>
      <c r="E6" s="32" t="s">
        <v>143</v>
      </c>
      <c r="F6" s="32" t="s">
        <v>144</v>
      </c>
      <c r="G6" s="32" t="s">
        <v>145</v>
      </c>
      <c r="AA6" t="s">
        <v>144</v>
      </c>
    </row>
    <row r="7" spans="1:27" ht="34.049999999999997" customHeight="1" x14ac:dyDescent="0.45">
      <c r="A7" s="29" t="s">
        <v>146</v>
      </c>
      <c r="B7" s="18" t="s">
        <v>147</v>
      </c>
      <c r="C7" s="33" t="s">
        <v>141</v>
      </c>
      <c r="D7" s="33" t="s">
        <v>148</v>
      </c>
      <c r="E7" s="33" t="s">
        <v>149</v>
      </c>
      <c r="F7" s="33" t="s">
        <v>150</v>
      </c>
      <c r="G7" s="33" t="s">
        <v>151</v>
      </c>
      <c r="AA7" t="s">
        <v>150</v>
      </c>
    </row>
    <row r="8" spans="1:27" ht="34.049999999999997" customHeight="1" x14ac:dyDescent="0.45">
      <c r="A8" s="28" t="s">
        <v>152</v>
      </c>
      <c r="B8" s="23" t="s">
        <v>153</v>
      </c>
      <c r="C8" s="32" t="s">
        <v>141</v>
      </c>
      <c r="D8" s="32" t="s">
        <v>154</v>
      </c>
      <c r="E8" s="32" t="s">
        <v>155</v>
      </c>
      <c r="F8" s="32" t="s">
        <v>128</v>
      </c>
      <c r="G8" s="32" t="s">
        <v>156</v>
      </c>
      <c r="AA8" t="s">
        <v>157</v>
      </c>
    </row>
    <row r="9" spans="1:27" ht="34.049999999999997" customHeight="1" x14ac:dyDescent="0.45">
      <c r="A9" s="29" t="s">
        <v>158</v>
      </c>
      <c r="B9" s="18" t="s">
        <v>159</v>
      </c>
      <c r="C9" s="33" t="s">
        <v>141</v>
      </c>
      <c r="D9" s="33" t="s">
        <v>160</v>
      </c>
      <c r="E9" s="33" t="s">
        <v>161</v>
      </c>
      <c r="F9" s="33" t="s">
        <v>126</v>
      </c>
      <c r="G9" s="33" t="s">
        <v>162</v>
      </c>
      <c r="AA9" t="s">
        <v>163</v>
      </c>
    </row>
    <row r="10" spans="1:27" ht="34.049999999999997" customHeight="1" x14ac:dyDescent="0.45">
      <c r="A10" s="28" t="s">
        <v>164</v>
      </c>
      <c r="B10" s="23" t="s">
        <v>165</v>
      </c>
      <c r="C10" s="32" t="s">
        <v>141</v>
      </c>
      <c r="D10" s="32" t="s">
        <v>166</v>
      </c>
      <c r="E10" s="32" t="s">
        <v>167</v>
      </c>
      <c r="F10" s="32" t="s">
        <v>168</v>
      </c>
      <c r="G10" s="32" t="s">
        <v>169</v>
      </c>
      <c r="AA10" t="s">
        <v>170</v>
      </c>
    </row>
    <row r="11" spans="1:27" ht="34.049999999999997" customHeight="1" x14ac:dyDescent="0.45">
      <c r="A11" s="29" t="s">
        <v>171</v>
      </c>
      <c r="B11" s="18" t="s">
        <v>172</v>
      </c>
      <c r="C11" s="33" t="s">
        <v>173</v>
      </c>
      <c r="D11" s="33" t="s">
        <v>174</v>
      </c>
      <c r="E11" s="33" t="s">
        <v>175</v>
      </c>
      <c r="F11" s="33" t="s">
        <v>138</v>
      </c>
      <c r="G11" s="33" t="s">
        <v>176</v>
      </c>
      <c r="AA11" t="s">
        <v>177</v>
      </c>
    </row>
    <row r="12" spans="1:27" ht="34.049999999999997" customHeight="1" x14ac:dyDescent="0.45">
      <c r="A12" s="28" t="s">
        <v>178</v>
      </c>
      <c r="B12" s="23" t="s">
        <v>179</v>
      </c>
      <c r="C12" s="32" t="s">
        <v>141</v>
      </c>
      <c r="D12" s="32" t="s">
        <v>180</v>
      </c>
      <c r="E12" s="32" t="s">
        <v>181</v>
      </c>
      <c r="F12" s="32" t="s">
        <v>182</v>
      </c>
      <c r="G12" s="32" t="s">
        <v>183</v>
      </c>
      <c r="AA12" t="s">
        <v>184</v>
      </c>
    </row>
    <row r="13" spans="1:27" ht="34.049999999999997" customHeight="1" x14ac:dyDescent="0.45">
      <c r="A13" s="29" t="s">
        <v>185</v>
      </c>
      <c r="B13" s="18" t="s">
        <v>186</v>
      </c>
      <c r="C13" s="33" t="s">
        <v>141</v>
      </c>
      <c r="D13" s="33" t="s">
        <v>187</v>
      </c>
      <c r="E13" s="33" t="s">
        <v>188</v>
      </c>
      <c r="F13" s="33" t="s">
        <v>182</v>
      </c>
      <c r="G13" s="33" t="s">
        <v>189</v>
      </c>
      <c r="AA13" t="s">
        <v>190</v>
      </c>
    </row>
    <row r="14" spans="1:27" ht="34.049999999999997" customHeight="1" x14ac:dyDescent="0.45">
      <c r="A14" s="28" t="s">
        <v>191</v>
      </c>
      <c r="B14" s="23" t="s">
        <v>192</v>
      </c>
      <c r="C14" s="32" t="s">
        <v>141</v>
      </c>
      <c r="D14" s="32" t="s">
        <v>193</v>
      </c>
      <c r="E14" s="32" t="s">
        <v>194</v>
      </c>
      <c r="F14" s="32" t="s">
        <v>195</v>
      </c>
      <c r="G14" s="32" t="s">
        <v>196</v>
      </c>
      <c r="AA14" t="s">
        <v>195</v>
      </c>
    </row>
    <row r="15" spans="1:27" ht="34.049999999999997" customHeight="1" x14ac:dyDescent="0.45">
      <c r="A15" s="29" t="s">
        <v>197</v>
      </c>
      <c r="B15" s="18" t="s">
        <v>198</v>
      </c>
      <c r="C15" s="33" t="s">
        <v>173</v>
      </c>
      <c r="D15" s="33" t="s">
        <v>199</v>
      </c>
      <c r="E15" s="33" t="s">
        <v>200</v>
      </c>
      <c r="F15" s="33" t="s">
        <v>170</v>
      </c>
      <c r="G15" s="33" t="s">
        <v>201</v>
      </c>
      <c r="AA15" t="s">
        <v>202</v>
      </c>
    </row>
    <row r="16" spans="1:27" ht="34.049999999999997" customHeight="1" x14ac:dyDescent="0.45">
      <c r="A16" s="28" t="s">
        <v>203</v>
      </c>
      <c r="B16" s="23" t="s">
        <v>204</v>
      </c>
      <c r="C16" s="32" t="s">
        <v>173</v>
      </c>
      <c r="D16" s="32" t="s">
        <v>205</v>
      </c>
      <c r="E16" s="32" t="s">
        <v>206</v>
      </c>
      <c r="F16" s="32" t="s">
        <v>170</v>
      </c>
      <c r="G16" s="32" t="s">
        <v>207</v>
      </c>
      <c r="AA16" t="s">
        <v>208</v>
      </c>
    </row>
    <row r="17" spans="1:27" ht="34.049999999999997" customHeight="1" x14ac:dyDescent="0.45">
      <c r="A17" s="29" t="s">
        <v>209</v>
      </c>
      <c r="B17" s="18" t="s">
        <v>210</v>
      </c>
      <c r="C17" s="33" t="s">
        <v>141</v>
      </c>
      <c r="D17" s="33" t="s">
        <v>211</v>
      </c>
      <c r="E17" s="33" t="s">
        <v>212</v>
      </c>
      <c r="F17" s="33" t="s">
        <v>213</v>
      </c>
      <c r="G17" s="33" t="s">
        <v>214</v>
      </c>
      <c r="AA17" t="s">
        <v>215</v>
      </c>
    </row>
    <row r="18" spans="1:27" ht="34.049999999999997" customHeight="1" x14ac:dyDescent="0.45">
      <c r="A18" s="28" t="s">
        <v>216</v>
      </c>
      <c r="B18" s="23" t="s">
        <v>217</v>
      </c>
      <c r="C18" s="32" t="s">
        <v>141</v>
      </c>
      <c r="D18" s="32" t="s">
        <v>218</v>
      </c>
      <c r="E18" s="32" t="s">
        <v>219</v>
      </c>
      <c r="F18" s="32" t="s">
        <v>215</v>
      </c>
      <c r="G18" s="32" t="s">
        <v>220</v>
      </c>
      <c r="AA18" t="s">
        <v>213</v>
      </c>
    </row>
    <row r="19" spans="1:27" ht="34.049999999999997" customHeight="1" x14ac:dyDescent="0.45">
      <c r="A19" s="29" t="s">
        <v>221</v>
      </c>
      <c r="B19" s="18" t="s">
        <v>222</v>
      </c>
      <c r="C19" s="33" t="s">
        <v>141</v>
      </c>
      <c r="D19" s="33" t="s">
        <v>223</v>
      </c>
      <c r="E19" s="33" t="s">
        <v>224</v>
      </c>
      <c r="F19" s="33" t="s">
        <v>150</v>
      </c>
      <c r="G19" s="33" t="s">
        <v>225</v>
      </c>
      <c r="AA19" t="s">
        <v>168</v>
      </c>
    </row>
    <row r="20" spans="1:27" ht="34.049999999999997" customHeight="1" x14ac:dyDescent="0.45">
      <c r="A20" s="28" t="s">
        <v>226</v>
      </c>
      <c r="B20" s="23" t="s">
        <v>227</v>
      </c>
      <c r="C20" s="32" t="s">
        <v>228</v>
      </c>
      <c r="D20" s="32" t="s">
        <v>229</v>
      </c>
      <c r="E20" s="32" t="s">
        <v>230</v>
      </c>
      <c r="F20" s="32" t="s">
        <v>129</v>
      </c>
      <c r="G20" s="32" t="s">
        <v>231</v>
      </c>
      <c r="AA20" t="s">
        <v>182</v>
      </c>
    </row>
    <row r="21" spans="1:27" ht="34.049999999999997" customHeight="1" x14ac:dyDescent="0.45">
      <c r="A21" s="29" t="s">
        <v>232</v>
      </c>
      <c r="B21" s="18" t="s">
        <v>233</v>
      </c>
      <c r="C21" s="33" t="s">
        <v>228</v>
      </c>
      <c r="D21" s="33" t="s">
        <v>234</v>
      </c>
      <c r="E21" s="33" t="s">
        <v>235</v>
      </c>
      <c r="F21" s="33" t="s">
        <v>144</v>
      </c>
      <c r="G21" s="33" t="s">
        <v>236</v>
      </c>
    </row>
    <row r="22" spans="1:27" ht="34.049999999999997" customHeight="1" x14ac:dyDescent="0.45">
      <c r="A22" s="28" t="s">
        <v>237</v>
      </c>
      <c r="B22" s="23" t="s">
        <v>238</v>
      </c>
      <c r="C22" s="32" t="s">
        <v>228</v>
      </c>
      <c r="D22" s="32" t="s">
        <v>239</v>
      </c>
      <c r="E22" s="32" t="s">
        <v>240</v>
      </c>
      <c r="F22" s="32" t="s">
        <v>215</v>
      </c>
      <c r="G22" s="32" t="s">
        <v>169</v>
      </c>
    </row>
    <row r="23" spans="1:27" ht="34.049999999999997" customHeight="1" x14ac:dyDescent="0.45">
      <c r="A23" s="29" t="s">
        <v>241</v>
      </c>
      <c r="B23" s="18" t="s">
        <v>242</v>
      </c>
      <c r="C23" s="33" t="s">
        <v>173</v>
      </c>
      <c r="D23" s="33" t="s">
        <v>243</v>
      </c>
      <c r="E23" s="33" t="s">
        <v>244</v>
      </c>
      <c r="F23" s="33" t="s">
        <v>138</v>
      </c>
      <c r="G23" s="33" t="s">
        <v>245</v>
      </c>
    </row>
    <row r="24" spans="1:27" ht="34.049999999999997" customHeight="1" x14ac:dyDescent="0.45">
      <c r="A24" s="28" t="s">
        <v>246</v>
      </c>
      <c r="B24" s="23" t="s">
        <v>247</v>
      </c>
      <c r="C24" s="32" t="s">
        <v>173</v>
      </c>
      <c r="D24" s="32" t="s">
        <v>248</v>
      </c>
      <c r="E24" s="32" t="s">
        <v>249</v>
      </c>
      <c r="F24" s="32" t="s">
        <v>184</v>
      </c>
      <c r="G24" s="32" t="s">
        <v>250</v>
      </c>
    </row>
    <row r="25" spans="1:27" ht="34.049999999999997" customHeight="1" x14ac:dyDescent="0.45">
      <c r="A25" s="29" t="s">
        <v>251</v>
      </c>
      <c r="B25" s="18" t="s">
        <v>252</v>
      </c>
      <c r="C25" s="33" t="s">
        <v>228</v>
      </c>
      <c r="D25" s="33" t="s">
        <v>253</v>
      </c>
      <c r="E25" s="33" t="s">
        <v>254</v>
      </c>
      <c r="F25" s="33" t="s">
        <v>202</v>
      </c>
      <c r="G25" s="33" t="s">
        <v>255</v>
      </c>
    </row>
    <row r="26" spans="1:27" ht="34.049999999999997" customHeight="1" x14ac:dyDescent="0.45">
      <c r="A26" s="28" t="s">
        <v>256</v>
      </c>
      <c r="B26" s="23" t="s">
        <v>257</v>
      </c>
      <c r="C26" s="32" t="s">
        <v>141</v>
      </c>
      <c r="D26" s="32" t="s">
        <v>258</v>
      </c>
      <c r="E26" s="32" t="s">
        <v>259</v>
      </c>
      <c r="F26" s="32" t="s">
        <v>177</v>
      </c>
      <c r="G26" s="32" t="s">
        <v>260</v>
      </c>
    </row>
    <row r="27" spans="1:27" ht="34.049999999999997" customHeight="1" x14ac:dyDescent="0.45">
      <c r="A27" s="29" t="s">
        <v>261</v>
      </c>
      <c r="B27" s="18" t="s">
        <v>262</v>
      </c>
      <c r="C27" s="33" t="s">
        <v>263</v>
      </c>
      <c r="D27" s="33" t="s">
        <v>264</v>
      </c>
      <c r="E27" s="33" t="s">
        <v>265</v>
      </c>
      <c r="F27" s="33" t="s">
        <v>144</v>
      </c>
      <c r="G27" s="33" t="s">
        <v>266</v>
      </c>
    </row>
    <row r="28" spans="1:27" ht="34.049999999999997" customHeight="1" x14ac:dyDescent="0.45">
      <c r="A28" s="28" t="s">
        <v>267</v>
      </c>
      <c r="B28" s="23" t="s">
        <v>268</v>
      </c>
      <c r="C28" s="32" t="s">
        <v>263</v>
      </c>
      <c r="D28" s="32" t="s">
        <v>269</v>
      </c>
      <c r="E28" s="32" t="s">
        <v>270</v>
      </c>
      <c r="F28" s="32" t="s">
        <v>177</v>
      </c>
      <c r="G28" s="32" t="s">
        <v>271</v>
      </c>
    </row>
    <row r="29" spans="1:27" ht="34.049999999999997" customHeight="1" x14ac:dyDescent="0.45">
      <c r="A29" s="29" t="s">
        <v>272</v>
      </c>
      <c r="B29" s="18" t="s">
        <v>273</v>
      </c>
      <c r="C29" s="33" t="s">
        <v>228</v>
      </c>
      <c r="D29" s="33" t="s">
        <v>274</v>
      </c>
      <c r="E29" s="33" t="s">
        <v>275</v>
      </c>
      <c r="F29" s="33" t="s">
        <v>190</v>
      </c>
      <c r="G29" s="33" t="s">
        <v>276</v>
      </c>
    </row>
    <row r="30" spans="1:27" ht="34.049999999999997" customHeight="1" x14ac:dyDescent="0.45">
      <c r="A30" s="28" t="s">
        <v>277</v>
      </c>
      <c r="B30" s="23" t="s">
        <v>278</v>
      </c>
      <c r="C30" s="32" t="s">
        <v>141</v>
      </c>
      <c r="D30" s="32" t="s">
        <v>279</v>
      </c>
      <c r="E30" s="32" t="s">
        <v>280</v>
      </c>
      <c r="F30" s="32" t="s">
        <v>213</v>
      </c>
      <c r="G30" s="32" t="s">
        <v>281</v>
      </c>
    </row>
  </sheetData>
  <autoFilter ref="A5:G30" xr:uid="{00000000-0009-0000-0000-000003000000}"/>
  <printOptions horizontalCentered="1"/>
  <pageMargins left="0.4" right="0.4" top="1" bottom="1" header="0.5" footer="0.5"/>
  <pageSetup paperSize="9" fitToHeight="0" orientation="landscape"/>
  <headerFooter>
    <oddFooter>&amp;L&amp;8 Cyber Security Risk Assessment Workbook&amp;C&amp;8 © Muhammad Anwar · muhammad-anwar.com&amp;R&amp;8 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6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9" customWidth="1"/>
    <col min="2" max="2" width="24" customWidth="1"/>
    <col min="3" max="3" width="18" customWidth="1"/>
    <col min="4" max="4" width="13" customWidth="1"/>
    <col min="5" max="6" width="32" customWidth="1"/>
    <col min="7" max="7" width="30" customWidth="1"/>
    <col min="8" max="8" width="26" customWidth="1"/>
    <col min="9" max="9" width="14" customWidth="1"/>
    <col min="10" max="10" width="11" customWidth="1"/>
    <col min="11" max="11" width="12" customWidth="1"/>
    <col min="12" max="12" width="9" customWidth="1"/>
    <col min="13" max="13" width="11" customWidth="1"/>
    <col min="14" max="14" width="14" customWidth="1"/>
    <col min="15" max="15" width="11" customWidth="1"/>
    <col min="16" max="16" width="12" customWidth="1"/>
    <col min="17" max="17" width="9" customWidth="1"/>
    <col min="18" max="18" width="11" customWidth="1"/>
    <col min="19" max="19" width="10" customWidth="1"/>
    <col min="20" max="20" width="11" customWidth="1"/>
    <col min="21" max="21" width="16" customWidth="1"/>
    <col min="22" max="22" width="12" customWidth="1"/>
  </cols>
  <sheetData>
    <row r="1" spans="1:22" ht="30" customHeight="1" x14ac:dyDescent="0.45">
      <c r="A1" s="13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 t="s">
        <v>51</v>
      </c>
    </row>
    <row r="2" spans="1:22" ht="18" customHeight="1" x14ac:dyDescent="0.45">
      <c r="A2" s="16" t="s">
        <v>282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4.05" customHeight="1" x14ac:dyDescent="0.45">
      <c r="A3" s="2"/>
      <c r="B3" s="2"/>
      <c r="C3" s="2"/>
      <c r="D3" s="2"/>
      <c r="E3" s="2"/>
      <c r="F3" s="2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5"/>
      <c r="S3" s="5"/>
      <c r="T3" s="5"/>
      <c r="U3" s="5"/>
      <c r="V3" s="5"/>
    </row>
    <row r="5" spans="1:22" ht="46.05" customHeight="1" x14ac:dyDescent="0.45">
      <c r="A5" s="25" t="s">
        <v>283</v>
      </c>
      <c r="B5" s="25" t="s">
        <v>284</v>
      </c>
      <c r="C5" s="25" t="s">
        <v>285</v>
      </c>
      <c r="D5" s="25" t="s">
        <v>286</v>
      </c>
      <c r="E5" s="25" t="s">
        <v>134</v>
      </c>
      <c r="F5" s="25" t="s">
        <v>135</v>
      </c>
      <c r="G5" s="25" t="s">
        <v>287</v>
      </c>
      <c r="H5" s="25" t="s">
        <v>288</v>
      </c>
      <c r="I5" s="25" t="s">
        <v>137</v>
      </c>
      <c r="J5" s="25" t="s">
        <v>289</v>
      </c>
      <c r="K5" s="25" t="s">
        <v>290</v>
      </c>
      <c r="L5" s="25" t="s">
        <v>291</v>
      </c>
      <c r="M5" s="25" t="s">
        <v>292</v>
      </c>
      <c r="N5" s="25" t="s">
        <v>293</v>
      </c>
      <c r="O5" s="25" t="s">
        <v>294</v>
      </c>
      <c r="P5" s="25" t="s">
        <v>295</v>
      </c>
      <c r="Q5" s="25" t="s">
        <v>296</v>
      </c>
      <c r="R5" s="25" t="s">
        <v>297</v>
      </c>
      <c r="S5" s="25" t="s">
        <v>298</v>
      </c>
      <c r="T5" s="25" t="s">
        <v>299</v>
      </c>
      <c r="U5" s="25" t="s">
        <v>300</v>
      </c>
      <c r="V5" s="25" t="s">
        <v>301</v>
      </c>
    </row>
    <row r="6" spans="1:22" ht="44" customHeight="1" x14ac:dyDescent="0.45">
      <c r="A6" s="34" t="s">
        <v>302</v>
      </c>
      <c r="B6" s="35" t="s">
        <v>303</v>
      </c>
      <c r="C6" s="35" t="s">
        <v>304</v>
      </c>
      <c r="D6" s="34" t="s">
        <v>141</v>
      </c>
      <c r="E6" s="35" t="s">
        <v>142</v>
      </c>
      <c r="F6" s="35" t="s">
        <v>305</v>
      </c>
      <c r="G6" s="35" t="s">
        <v>306</v>
      </c>
      <c r="H6" s="35" t="s">
        <v>144</v>
      </c>
      <c r="I6" s="35" t="s">
        <v>145</v>
      </c>
      <c r="J6" s="34">
        <v>4</v>
      </c>
      <c r="K6" s="34">
        <v>5</v>
      </c>
      <c r="L6" s="36">
        <f t="shared" ref="L6:L37" si="0">IF(OR(J6="",K6=""),"",J6*K6)</f>
        <v>20</v>
      </c>
      <c r="M6" s="29" t="str">
        <f>IF(L6="","",IF(L6&gt;='Risk Criteria'!$B$27,"Extreme",IF(L6&gt;='Risk Criteria'!$B$26,"High",IF(L6&gt;='Risk Criteria'!$B$25,"Medium","Low"))))</f>
        <v>Extreme</v>
      </c>
      <c r="N6" s="34" t="s">
        <v>307</v>
      </c>
      <c r="O6" s="34">
        <v>3</v>
      </c>
      <c r="P6" s="34">
        <v>4</v>
      </c>
      <c r="Q6" s="36">
        <f t="shared" ref="Q6:Q37" si="1">IF(OR(O6="",P6=""),"",O6*P6)</f>
        <v>12</v>
      </c>
      <c r="R6" s="29" t="str">
        <f>IF(Q6="","",IF(Q6&gt;='Risk Criteria'!$B$27,"Extreme",IF(Q6&gt;='Risk Criteria'!$B$26,"High",IF(Q6&gt;='Risk Criteria'!$B$25,"Medium","Low"))))</f>
        <v>High</v>
      </c>
      <c r="S6" s="29" t="str">
        <f>IF(Q6="","",IF(Q6&lt;='Risk Criteria'!$C$30,"Yes","No"))</f>
        <v>No</v>
      </c>
      <c r="T6" s="34" t="s">
        <v>308</v>
      </c>
      <c r="U6" s="35" t="s">
        <v>309</v>
      </c>
      <c r="V6" s="34" t="s">
        <v>310</v>
      </c>
    </row>
    <row r="7" spans="1:22" ht="30" customHeight="1" x14ac:dyDescent="0.45">
      <c r="A7" s="30"/>
      <c r="B7" s="19"/>
      <c r="C7" s="19"/>
      <c r="D7" s="30"/>
      <c r="E7" s="19"/>
      <c r="F7" s="19"/>
      <c r="G7" s="19"/>
      <c r="H7" s="19"/>
      <c r="I7" s="19"/>
      <c r="J7" s="30"/>
      <c r="K7" s="30"/>
      <c r="L7" s="36" t="str">
        <f t="shared" si="0"/>
        <v/>
      </c>
      <c r="M7" s="29" t="str">
        <f>IF(L7="","",IF(L7&gt;='Risk Criteria'!$B$27,"Extreme",IF(L7&gt;='Risk Criteria'!$B$26,"High",IF(L7&gt;='Risk Criteria'!$B$25,"Medium","Low"))))</f>
        <v/>
      </c>
      <c r="N7" s="30"/>
      <c r="O7" s="30"/>
      <c r="P7" s="30"/>
      <c r="Q7" s="36" t="str">
        <f t="shared" si="1"/>
        <v/>
      </c>
      <c r="R7" s="29" t="str">
        <f>IF(Q7="","",IF(Q7&gt;='Risk Criteria'!$B$27,"Extreme",IF(Q7&gt;='Risk Criteria'!$B$26,"High",IF(Q7&gt;='Risk Criteria'!$B$25,"Medium","Low"))))</f>
        <v/>
      </c>
      <c r="S7" s="29" t="str">
        <f>IF(Q7="","",IF(Q7&lt;='Risk Criteria'!$C$30,"Yes","No"))</f>
        <v/>
      </c>
      <c r="T7" s="30"/>
      <c r="U7" s="19"/>
      <c r="V7" s="30"/>
    </row>
    <row r="8" spans="1:22" ht="30" customHeight="1" x14ac:dyDescent="0.45">
      <c r="A8" s="30"/>
      <c r="B8" s="19"/>
      <c r="C8" s="19"/>
      <c r="D8" s="30"/>
      <c r="E8" s="19"/>
      <c r="F8" s="19"/>
      <c r="G8" s="19"/>
      <c r="H8" s="19"/>
      <c r="I8" s="19"/>
      <c r="J8" s="30"/>
      <c r="K8" s="30"/>
      <c r="L8" s="36" t="str">
        <f t="shared" si="0"/>
        <v/>
      </c>
      <c r="M8" s="29" t="str">
        <f>IF(L8="","",IF(L8&gt;='Risk Criteria'!$B$27,"Extreme",IF(L8&gt;='Risk Criteria'!$B$26,"High",IF(L8&gt;='Risk Criteria'!$B$25,"Medium","Low"))))</f>
        <v/>
      </c>
      <c r="N8" s="30"/>
      <c r="O8" s="30"/>
      <c r="P8" s="30"/>
      <c r="Q8" s="36" t="str">
        <f t="shared" si="1"/>
        <v/>
      </c>
      <c r="R8" s="29" t="str">
        <f>IF(Q8="","",IF(Q8&gt;='Risk Criteria'!$B$27,"Extreme",IF(Q8&gt;='Risk Criteria'!$B$26,"High",IF(Q8&gt;='Risk Criteria'!$B$25,"Medium","Low"))))</f>
        <v/>
      </c>
      <c r="S8" s="29" t="str">
        <f>IF(Q8="","",IF(Q8&lt;='Risk Criteria'!$C$30,"Yes","No"))</f>
        <v/>
      </c>
      <c r="T8" s="30"/>
      <c r="U8" s="19"/>
      <c r="V8" s="30"/>
    </row>
    <row r="9" spans="1:22" ht="30" customHeight="1" x14ac:dyDescent="0.45">
      <c r="A9" s="30"/>
      <c r="B9" s="19"/>
      <c r="C9" s="19"/>
      <c r="D9" s="30"/>
      <c r="E9" s="19"/>
      <c r="F9" s="19"/>
      <c r="G9" s="19"/>
      <c r="H9" s="19"/>
      <c r="I9" s="19"/>
      <c r="J9" s="30"/>
      <c r="K9" s="30"/>
      <c r="L9" s="36" t="str">
        <f t="shared" si="0"/>
        <v/>
      </c>
      <c r="M9" s="29" t="str">
        <f>IF(L9="","",IF(L9&gt;='Risk Criteria'!$B$27,"Extreme",IF(L9&gt;='Risk Criteria'!$B$26,"High",IF(L9&gt;='Risk Criteria'!$B$25,"Medium","Low"))))</f>
        <v/>
      </c>
      <c r="N9" s="30"/>
      <c r="O9" s="30"/>
      <c r="P9" s="30"/>
      <c r="Q9" s="36" t="str">
        <f t="shared" si="1"/>
        <v/>
      </c>
      <c r="R9" s="29" t="str">
        <f>IF(Q9="","",IF(Q9&gt;='Risk Criteria'!$B$27,"Extreme",IF(Q9&gt;='Risk Criteria'!$B$26,"High",IF(Q9&gt;='Risk Criteria'!$B$25,"Medium","Low"))))</f>
        <v/>
      </c>
      <c r="S9" s="29" t="str">
        <f>IF(Q9="","",IF(Q9&lt;='Risk Criteria'!$C$30,"Yes","No"))</f>
        <v/>
      </c>
      <c r="T9" s="30"/>
      <c r="U9" s="19"/>
      <c r="V9" s="30"/>
    </row>
    <row r="10" spans="1:22" ht="30" customHeight="1" x14ac:dyDescent="0.45">
      <c r="A10" s="30"/>
      <c r="B10" s="19"/>
      <c r="C10" s="19"/>
      <c r="D10" s="30"/>
      <c r="E10" s="19"/>
      <c r="F10" s="19"/>
      <c r="G10" s="19"/>
      <c r="H10" s="19"/>
      <c r="I10" s="19"/>
      <c r="J10" s="30"/>
      <c r="K10" s="30"/>
      <c r="L10" s="36" t="str">
        <f t="shared" si="0"/>
        <v/>
      </c>
      <c r="M10" s="29" t="str">
        <f>IF(L10="","",IF(L10&gt;='Risk Criteria'!$B$27,"Extreme",IF(L10&gt;='Risk Criteria'!$B$26,"High",IF(L10&gt;='Risk Criteria'!$B$25,"Medium","Low"))))</f>
        <v/>
      </c>
      <c r="N10" s="30"/>
      <c r="O10" s="30"/>
      <c r="P10" s="30"/>
      <c r="Q10" s="36" t="str">
        <f t="shared" si="1"/>
        <v/>
      </c>
      <c r="R10" s="29" t="str">
        <f>IF(Q10="","",IF(Q10&gt;='Risk Criteria'!$B$27,"Extreme",IF(Q10&gt;='Risk Criteria'!$B$26,"High",IF(Q10&gt;='Risk Criteria'!$B$25,"Medium","Low"))))</f>
        <v/>
      </c>
      <c r="S10" s="29" t="str">
        <f>IF(Q10="","",IF(Q10&lt;='Risk Criteria'!$C$30,"Yes","No"))</f>
        <v/>
      </c>
      <c r="T10" s="30"/>
      <c r="U10" s="19"/>
      <c r="V10" s="30"/>
    </row>
    <row r="11" spans="1:22" ht="30" customHeight="1" x14ac:dyDescent="0.45">
      <c r="A11" s="30"/>
      <c r="B11" s="19"/>
      <c r="C11" s="19"/>
      <c r="D11" s="30"/>
      <c r="E11" s="19"/>
      <c r="F11" s="19"/>
      <c r="G11" s="19"/>
      <c r="H11" s="19"/>
      <c r="I11" s="19"/>
      <c r="J11" s="30"/>
      <c r="K11" s="30"/>
      <c r="L11" s="36" t="str">
        <f t="shared" si="0"/>
        <v/>
      </c>
      <c r="M11" s="29" t="str">
        <f>IF(L11="","",IF(L11&gt;='Risk Criteria'!$B$27,"Extreme",IF(L11&gt;='Risk Criteria'!$B$26,"High",IF(L11&gt;='Risk Criteria'!$B$25,"Medium","Low"))))</f>
        <v/>
      </c>
      <c r="N11" s="30"/>
      <c r="O11" s="30"/>
      <c r="P11" s="30"/>
      <c r="Q11" s="36" t="str">
        <f t="shared" si="1"/>
        <v/>
      </c>
      <c r="R11" s="29" t="str">
        <f>IF(Q11="","",IF(Q11&gt;='Risk Criteria'!$B$27,"Extreme",IF(Q11&gt;='Risk Criteria'!$B$26,"High",IF(Q11&gt;='Risk Criteria'!$B$25,"Medium","Low"))))</f>
        <v/>
      </c>
      <c r="S11" s="29" t="str">
        <f>IF(Q11="","",IF(Q11&lt;='Risk Criteria'!$C$30,"Yes","No"))</f>
        <v/>
      </c>
      <c r="T11" s="30"/>
      <c r="U11" s="19"/>
      <c r="V11" s="30"/>
    </row>
    <row r="12" spans="1:22" ht="30" customHeight="1" x14ac:dyDescent="0.45">
      <c r="A12" s="30"/>
      <c r="B12" s="19"/>
      <c r="C12" s="19"/>
      <c r="D12" s="30"/>
      <c r="E12" s="19"/>
      <c r="F12" s="19"/>
      <c r="G12" s="19"/>
      <c r="H12" s="19"/>
      <c r="I12" s="19"/>
      <c r="J12" s="30"/>
      <c r="K12" s="30"/>
      <c r="L12" s="36" t="str">
        <f t="shared" si="0"/>
        <v/>
      </c>
      <c r="M12" s="29" t="str">
        <f>IF(L12="","",IF(L12&gt;='Risk Criteria'!$B$27,"Extreme",IF(L12&gt;='Risk Criteria'!$B$26,"High",IF(L12&gt;='Risk Criteria'!$B$25,"Medium","Low"))))</f>
        <v/>
      </c>
      <c r="N12" s="30"/>
      <c r="O12" s="30"/>
      <c r="P12" s="30"/>
      <c r="Q12" s="36" t="str">
        <f t="shared" si="1"/>
        <v/>
      </c>
      <c r="R12" s="29" t="str">
        <f>IF(Q12="","",IF(Q12&gt;='Risk Criteria'!$B$27,"Extreme",IF(Q12&gt;='Risk Criteria'!$B$26,"High",IF(Q12&gt;='Risk Criteria'!$B$25,"Medium","Low"))))</f>
        <v/>
      </c>
      <c r="S12" s="29" t="str">
        <f>IF(Q12="","",IF(Q12&lt;='Risk Criteria'!$C$30,"Yes","No"))</f>
        <v/>
      </c>
      <c r="T12" s="30"/>
      <c r="U12" s="19"/>
      <c r="V12" s="30"/>
    </row>
    <row r="13" spans="1:22" ht="30" customHeight="1" x14ac:dyDescent="0.45">
      <c r="A13" s="30"/>
      <c r="B13" s="19"/>
      <c r="C13" s="19"/>
      <c r="D13" s="30"/>
      <c r="E13" s="19"/>
      <c r="F13" s="19"/>
      <c r="G13" s="19"/>
      <c r="H13" s="19"/>
      <c r="I13" s="19"/>
      <c r="J13" s="30"/>
      <c r="K13" s="30"/>
      <c r="L13" s="36" t="str">
        <f t="shared" si="0"/>
        <v/>
      </c>
      <c r="M13" s="29" t="str">
        <f>IF(L13="","",IF(L13&gt;='Risk Criteria'!$B$27,"Extreme",IF(L13&gt;='Risk Criteria'!$B$26,"High",IF(L13&gt;='Risk Criteria'!$B$25,"Medium","Low"))))</f>
        <v/>
      </c>
      <c r="N13" s="30"/>
      <c r="O13" s="30"/>
      <c r="P13" s="30"/>
      <c r="Q13" s="36" t="str">
        <f t="shared" si="1"/>
        <v/>
      </c>
      <c r="R13" s="29" t="str">
        <f>IF(Q13="","",IF(Q13&gt;='Risk Criteria'!$B$27,"Extreme",IF(Q13&gt;='Risk Criteria'!$B$26,"High",IF(Q13&gt;='Risk Criteria'!$B$25,"Medium","Low"))))</f>
        <v/>
      </c>
      <c r="S13" s="29" t="str">
        <f>IF(Q13="","",IF(Q13&lt;='Risk Criteria'!$C$30,"Yes","No"))</f>
        <v/>
      </c>
      <c r="T13" s="30"/>
      <c r="U13" s="19"/>
      <c r="V13" s="30"/>
    </row>
    <row r="14" spans="1:22" ht="30" customHeight="1" x14ac:dyDescent="0.45">
      <c r="A14" s="30"/>
      <c r="B14" s="19"/>
      <c r="C14" s="19"/>
      <c r="D14" s="30"/>
      <c r="E14" s="19"/>
      <c r="F14" s="19"/>
      <c r="G14" s="19"/>
      <c r="H14" s="19"/>
      <c r="I14" s="19"/>
      <c r="J14" s="30"/>
      <c r="K14" s="30"/>
      <c r="L14" s="36" t="str">
        <f t="shared" si="0"/>
        <v/>
      </c>
      <c r="M14" s="29" t="str">
        <f>IF(L14="","",IF(L14&gt;='Risk Criteria'!$B$27,"Extreme",IF(L14&gt;='Risk Criteria'!$B$26,"High",IF(L14&gt;='Risk Criteria'!$B$25,"Medium","Low"))))</f>
        <v/>
      </c>
      <c r="N14" s="30"/>
      <c r="O14" s="30"/>
      <c r="P14" s="30"/>
      <c r="Q14" s="36" t="str">
        <f t="shared" si="1"/>
        <v/>
      </c>
      <c r="R14" s="29" t="str">
        <f>IF(Q14="","",IF(Q14&gt;='Risk Criteria'!$B$27,"Extreme",IF(Q14&gt;='Risk Criteria'!$B$26,"High",IF(Q14&gt;='Risk Criteria'!$B$25,"Medium","Low"))))</f>
        <v/>
      </c>
      <c r="S14" s="29" t="str">
        <f>IF(Q14="","",IF(Q14&lt;='Risk Criteria'!$C$30,"Yes","No"))</f>
        <v/>
      </c>
      <c r="T14" s="30"/>
      <c r="U14" s="19"/>
      <c r="V14" s="30"/>
    </row>
    <row r="15" spans="1:22" ht="30" customHeight="1" x14ac:dyDescent="0.45">
      <c r="A15" s="30"/>
      <c r="B15" s="19"/>
      <c r="C15" s="19"/>
      <c r="D15" s="30"/>
      <c r="E15" s="19"/>
      <c r="F15" s="19"/>
      <c r="G15" s="19"/>
      <c r="H15" s="19"/>
      <c r="I15" s="19"/>
      <c r="J15" s="30"/>
      <c r="K15" s="30"/>
      <c r="L15" s="36" t="str">
        <f t="shared" si="0"/>
        <v/>
      </c>
      <c r="M15" s="29" t="str">
        <f>IF(L15="","",IF(L15&gt;='Risk Criteria'!$B$27,"Extreme",IF(L15&gt;='Risk Criteria'!$B$26,"High",IF(L15&gt;='Risk Criteria'!$B$25,"Medium","Low"))))</f>
        <v/>
      </c>
      <c r="N15" s="30"/>
      <c r="O15" s="30"/>
      <c r="P15" s="30"/>
      <c r="Q15" s="36" t="str">
        <f t="shared" si="1"/>
        <v/>
      </c>
      <c r="R15" s="29" t="str">
        <f>IF(Q15="","",IF(Q15&gt;='Risk Criteria'!$B$27,"Extreme",IF(Q15&gt;='Risk Criteria'!$B$26,"High",IF(Q15&gt;='Risk Criteria'!$B$25,"Medium","Low"))))</f>
        <v/>
      </c>
      <c r="S15" s="29" t="str">
        <f>IF(Q15="","",IF(Q15&lt;='Risk Criteria'!$C$30,"Yes","No"))</f>
        <v/>
      </c>
      <c r="T15" s="30"/>
      <c r="U15" s="19"/>
      <c r="V15" s="30"/>
    </row>
    <row r="16" spans="1:22" ht="30" customHeight="1" x14ac:dyDescent="0.45">
      <c r="A16" s="30"/>
      <c r="B16" s="19"/>
      <c r="C16" s="19"/>
      <c r="D16" s="30"/>
      <c r="E16" s="19"/>
      <c r="F16" s="19"/>
      <c r="G16" s="19"/>
      <c r="H16" s="19"/>
      <c r="I16" s="19"/>
      <c r="J16" s="30"/>
      <c r="K16" s="30"/>
      <c r="L16" s="36" t="str">
        <f t="shared" si="0"/>
        <v/>
      </c>
      <c r="M16" s="29" t="str">
        <f>IF(L16="","",IF(L16&gt;='Risk Criteria'!$B$27,"Extreme",IF(L16&gt;='Risk Criteria'!$B$26,"High",IF(L16&gt;='Risk Criteria'!$B$25,"Medium","Low"))))</f>
        <v/>
      </c>
      <c r="N16" s="30"/>
      <c r="O16" s="30"/>
      <c r="P16" s="30"/>
      <c r="Q16" s="36" t="str">
        <f t="shared" si="1"/>
        <v/>
      </c>
      <c r="R16" s="29" t="str">
        <f>IF(Q16="","",IF(Q16&gt;='Risk Criteria'!$B$27,"Extreme",IF(Q16&gt;='Risk Criteria'!$B$26,"High",IF(Q16&gt;='Risk Criteria'!$B$25,"Medium","Low"))))</f>
        <v/>
      </c>
      <c r="S16" s="29" t="str">
        <f>IF(Q16="","",IF(Q16&lt;='Risk Criteria'!$C$30,"Yes","No"))</f>
        <v/>
      </c>
      <c r="T16" s="30"/>
      <c r="U16" s="19"/>
      <c r="V16" s="30"/>
    </row>
    <row r="17" spans="1:22" ht="30" customHeight="1" x14ac:dyDescent="0.45">
      <c r="A17" s="30"/>
      <c r="B17" s="19"/>
      <c r="C17" s="19"/>
      <c r="D17" s="30"/>
      <c r="E17" s="19"/>
      <c r="F17" s="19"/>
      <c r="G17" s="19"/>
      <c r="H17" s="19"/>
      <c r="I17" s="19"/>
      <c r="J17" s="30"/>
      <c r="K17" s="30"/>
      <c r="L17" s="36" t="str">
        <f t="shared" si="0"/>
        <v/>
      </c>
      <c r="M17" s="29" t="str">
        <f>IF(L17="","",IF(L17&gt;='Risk Criteria'!$B$27,"Extreme",IF(L17&gt;='Risk Criteria'!$B$26,"High",IF(L17&gt;='Risk Criteria'!$B$25,"Medium","Low"))))</f>
        <v/>
      </c>
      <c r="N17" s="30"/>
      <c r="O17" s="30"/>
      <c r="P17" s="30"/>
      <c r="Q17" s="36" t="str">
        <f t="shared" si="1"/>
        <v/>
      </c>
      <c r="R17" s="29" t="str">
        <f>IF(Q17="","",IF(Q17&gt;='Risk Criteria'!$B$27,"Extreme",IF(Q17&gt;='Risk Criteria'!$B$26,"High",IF(Q17&gt;='Risk Criteria'!$B$25,"Medium","Low"))))</f>
        <v/>
      </c>
      <c r="S17" s="29" t="str">
        <f>IF(Q17="","",IF(Q17&lt;='Risk Criteria'!$C$30,"Yes","No"))</f>
        <v/>
      </c>
      <c r="T17" s="30"/>
      <c r="U17" s="19"/>
      <c r="V17" s="30"/>
    </row>
    <row r="18" spans="1:22" ht="30" customHeight="1" x14ac:dyDescent="0.45">
      <c r="A18" s="30"/>
      <c r="B18" s="19"/>
      <c r="C18" s="19"/>
      <c r="D18" s="30"/>
      <c r="E18" s="19"/>
      <c r="F18" s="19"/>
      <c r="G18" s="19"/>
      <c r="H18" s="19"/>
      <c r="I18" s="19"/>
      <c r="J18" s="30"/>
      <c r="K18" s="30"/>
      <c r="L18" s="36" t="str">
        <f t="shared" si="0"/>
        <v/>
      </c>
      <c r="M18" s="29" t="str">
        <f>IF(L18="","",IF(L18&gt;='Risk Criteria'!$B$27,"Extreme",IF(L18&gt;='Risk Criteria'!$B$26,"High",IF(L18&gt;='Risk Criteria'!$B$25,"Medium","Low"))))</f>
        <v/>
      </c>
      <c r="N18" s="30"/>
      <c r="O18" s="30"/>
      <c r="P18" s="30"/>
      <c r="Q18" s="36" t="str">
        <f t="shared" si="1"/>
        <v/>
      </c>
      <c r="R18" s="29" t="str">
        <f>IF(Q18="","",IF(Q18&gt;='Risk Criteria'!$B$27,"Extreme",IF(Q18&gt;='Risk Criteria'!$B$26,"High",IF(Q18&gt;='Risk Criteria'!$B$25,"Medium","Low"))))</f>
        <v/>
      </c>
      <c r="S18" s="29" t="str">
        <f>IF(Q18="","",IF(Q18&lt;='Risk Criteria'!$C$30,"Yes","No"))</f>
        <v/>
      </c>
      <c r="T18" s="30"/>
      <c r="U18" s="19"/>
      <c r="V18" s="30"/>
    </row>
    <row r="19" spans="1:22" ht="30" customHeight="1" x14ac:dyDescent="0.45">
      <c r="A19" s="30"/>
      <c r="B19" s="19"/>
      <c r="C19" s="19"/>
      <c r="D19" s="30"/>
      <c r="E19" s="19"/>
      <c r="F19" s="19"/>
      <c r="G19" s="19"/>
      <c r="H19" s="19"/>
      <c r="I19" s="19"/>
      <c r="J19" s="30"/>
      <c r="K19" s="30"/>
      <c r="L19" s="36" t="str">
        <f t="shared" si="0"/>
        <v/>
      </c>
      <c r="M19" s="29" t="str">
        <f>IF(L19="","",IF(L19&gt;='Risk Criteria'!$B$27,"Extreme",IF(L19&gt;='Risk Criteria'!$B$26,"High",IF(L19&gt;='Risk Criteria'!$B$25,"Medium","Low"))))</f>
        <v/>
      </c>
      <c r="N19" s="30"/>
      <c r="O19" s="30"/>
      <c r="P19" s="30"/>
      <c r="Q19" s="36" t="str">
        <f t="shared" si="1"/>
        <v/>
      </c>
      <c r="R19" s="29" t="str">
        <f>IF(Q19="","",IF(Q19&gt;='Risk Criteria'!$B$27,"Extreme",IF(Q19&gt;='Risk Criteria'!$B$26,"High",IF(Q19&gt;='Risk Criteria'!$B$25,"Medium","Low"))))</f>
        <v/>
      </c>
      <c r="S19" s="29" t="str">
        <f>IF(Q19="","",IF(Q19&lt;='Risk Criteria'!$C$30,"Yes","No"))</f>
        <v/>
      </c>
      <c r="T19" s="30"/>
      <c r="U19" s="19"/>
      <c r="V19" s="30"/>
    </row>
    <row r="20" spans="1:22" ht="30" customHeight="1" x14ac:dyDescent="0.45">
      <c r="A20" s="30"/>
      <c r="B20" s="19"/>
      <c r="C20" s="19"/>
      <c r="D20" s="30"/>
      <c r="E20" s="19"/>
      <c r="F20" s="19"/>
      <c r="G20" s="19"/>
      <c r="H20" s="19"/>
      <c r="I20" s="19"/>
      <c r="J20" s="30"/>
      <c r="K20" s="30"/>
      <c r="L20" s="36" t="str">
        <f t="shared" si="0"/>
        <v/>
      </c>
      <c r="M20" s="29" t="str">
        <f>IF(L20="","",IF(L20&gt;='Risk Criteria'!$B$27,"Extreme",IF(L20&gt;='Risk Criteria'!$B$26,"High",IF(L20&gt;='Risk Criteria'!$B$25,"Medium","Low"))))</f>
        <v/>
      </c>
      <c r="N20" s="30"/>
      <c r="O20" s="30"/>
      <c r="P20" s="30"/>
      <c r="Q20" s="36" t="str">
        <f t="shared" si="1"/>
        <v/>
      </c>
      <c r="R20" s="29" t="str">
        <f>IF(Q20="","",IF(Q20&gt;='Risk Criteria'!$B$27,"Extreme",IF(Q20&gt;='Risk Criteria'!$B$26,"High",IF(Q20&gt;='Risk Criteria'!$B$25,"Medium","Low"))))</f>
        <v/>
      </c>
      <c r="S20" s="29" t="str">
        <f>IF(Q20="","",IF(Q20&lt;='Risk Criteria'!$C$30,"Yes","No"))</f>
        <v/>
      </c>
      <c r="T20" s="30"/>
      <c r="U20" s="19"/>
      <c r="V20" s="30"/>
    </row>
    <row r="21" spans="1:22" ht="30" customHeight="1" x14ac:dyDescent="0.45">
      <c r="A21" s="30"/>
      <c r="B21" s="19"/>
      <c r="C21" s="19"/>
      <c r="D21" s="30"/>
      <c r="E21" s="19"/>
      <c r="F21" s="19"/>
      <c r="G21" s="19"/>
      <c r="H21" s="19"/>
      <c r="I21" s="19"/>
      <c r="J21" s="30"/>
      <c r="K21" s="30"/>
      <c r="L21" s="36" t="str">
        <f t="shared" si="0"/>
        <v/>
      </c>
      <c r="M21" s="29" t="str">
        <f>IF(L21="","",IF(L21&gt;='Risk Criteria'!$B$27,"Extreme",IF(L21&gt;='Risk Criteria'!$B$26,"High",IF(L21&gt;='Risk Criteria'!$B$25,"Medium","Low"))))</f>
        <v/>
      </c>
      <c r="N21" s="30"/>
      <c r="O21" s="30"/>
      <c r="P21" s="30"/>
      <c r="Q21" s="36" t="str">
        <f t="shared" si="1"/>
        <v/>
      </c>
      <c r="R21" s="29" t="str">
        <f>IF(Q21="","",IF(Q21&gt;='Risk Criteria'!$B$27,"Extreme",IF(Q21&gt;='Risk Criteria'!$B$26,"High",IF(Q21&gt;='Risk Criteria'!$B$25,"Medium","Low"))))</f>
        <v/>
      </c>
      <c r="S21" s="29" t="str">
        <f>IF(Q21="","",IF(Q21&lt;='Risk Criteria'!$C$30,"Yes","No"))</f>
        <v/>
      </c>
      <c r="T21" s="30"/>
      <c r="U21" s="19"/>
      <c r="V21" s="30"/>
    </row>
    <row r="22" spans="1:22" ht="30" customHeight="1" x14ac:dyDescent="0.45">
      <c r="A22" s="30"/>
      <c r="B22" s="19"/>
      <c r="C22" s="19"/>
      <c r="D22" s="30"/>
      <c r="E22" s="19"/>
      <c r="F22" s="19"/>
      <c r="G22" s="19"/>
      <c r="H22" s="19"/>
      <c r="I22" s="19"/>
      <c r="J22" s="30"/>
      <c r="K22" s="30"/>
      <c r="L22" s="36" t="str">
        <f t="shared" si="0"/>
        <v/>
      </c>
      <c r="M22" s="29" t="str">
        <f>IF(L22="","",IF(L22&gt;='Risk Criteria'!$B$27,"Extreme",IF(L22&gt;='Risk Criteria'!$B$26,"High",IF(L22&gt;='Risk Criteria'!$B$25,"Medium","Low"))))</f>
        <v/>
      </c>
      <c r="N22" s="30"/>
      <c r="O22" s="30"/>
      <c r="P22" s="30"/>
      <c r="Q22" s="36" t="str">
        <f t="shared" si="1"/>
        <v/>
      </c>
      <c r="R22" s="29" t="str">
        <f>IF(Q22="","",IF(Q22&gt;='Risk Criteria'!$B$27,"Extreme",IF(Q22&gt;='Risk Criteria'!$B$26,"High",IF(Q22&gt;='Risk Criteria'!$B$25,"Medium","Low"))))</f>
        <v/>
      </c>
      <c r="S22" s="29" t="str">
        <f>IF(Q22="","",IF(Q22&lt;='Risk Criteria'!$C$30,"Yes","No"))</f>
        <v/>
      </c>
      <c r="T22" s="30"/>
      <c r="U22" s="19"/>
      <c r="V22" s="30"/>
    </row>
    <row r="23" spans="1:22" ht="30" customHeight="1" x14ac:dyDescent="0.45">
      <c r="A23" s="30"/>
      <c r="B23" s="19"/>
      <c r="C23" s="19"/>
      <c r="D23" s="30"/>
      <c r="E23" s="19"/>
      <c r="F23" s="19"/>
      <c r="G23" s="19"/>
      <c r="H23" s="19"/>
      <c r="I23" s="19"/>
      <c r="J23" s="30"/>
      <c r="K23" s="30"/>
      <c r="L23" s="36" t="str">
        <f t="shared" si="0"/>
        <v/>
      </c>
      <c r="M23" s="29" t="str">
        <f>IF(L23="","",IF(L23&gt;='Risk Criteria'!$B$27,"Extreme",IF(L23&gt;='Risk Criteria'!$B$26,"High",IF(L23&gt;='Risk Criteria'!$B$25,"Medium","Low"))))</f>
        <v/>
      </c>
      <c r="N23" s="30"/>
      <c r="O23" s="30"/>
      <c r="P23" s="30"/>
      <c r="Q23" s="36" t="str">
        <f t="shared" si="1"/>
        <v/>
      </c>
      <c r="R23" s="29" t="str">
        <f>IF(Q23="","",IF(Q23&gt;='Risk Criteria'!$B$27,"Extreme",IF(Q23&gt;='Risk Criteria'!$B$26,"High",IF(Q23&gt;='Risk Criteria'!$B$25,"Medium","Low"))))</f>
        <v/>
      </c>
      <c r="S23" s="29" t="str">
        <f>IF(Q23="","",IF(Q23&lt;='Risk Criteria'!$C$30,"Yes","No"))</f>
        <v/>
      </c>
      <c r="T23" s="30"/>
      <c r="U23" s="19"/>
      <c r="V23" s="30"/>
    </row>
    <row r="24" spans="1:22" ht="30" customHeight="1" x14ac:dyDescent="0.45">
      <c r="A24" s="30"/>
      <c r="B24" s="19"/>
      <c r="C24" s="19"/>
      <c r="D24" s="30"/>
      <c r="E24" s="19"/>
      <c r="F24" s="19"/>
      <c r="G24" s="19"/>
      <c r="H24" s="19"/>
      <c r="I24" s="19"/>
      <c r="J24" s="30"/>
      <c r="K24" s="30"/>
      <c r="L24" s="36" t="str">
        <f t="shared" si="0"/>
        <v/>
      </c>
      <c r="M24" s="29" t="str">
        <f>IF(L24="","",IF(L24&gt;='Risk Criteria'!$B$27,"Extreme",IF(L24&gt;='Risk Criteria'!$B$26,"High",IF(L24&gt;='Risk Criteria'!$B$25,"Medium","Low"))))</f>
        <v/>
      </c>
      <c r="N24" s="30"/>
      <c r="O24" s="30"/>
      <c r="P24" s="30"/>
      <c r="Q24" s="36" t="str">
        <f t="shared" si="1"/>
        <v/>
      </c>
      <c r="R24" s="29" t="str">
        <f>IF(Q24="","",IF(Q24&gt;='Risk Criteria'!$B$27,"Extreme",IF(Q24&gt;='Risk Criteria'!$B$26,"High",IF(Q24&gt;='Risk Criteria'!$B$25,"Medium","Low"))))</f>
        <v/>
      </c>
      <c r="S24" s="29" t="str">
        <f>IF(Q24="","",IF(Q24&lt;='Risk Criteria'!$C$30,"Yes","No"))</f>
        <v/>
      </c>
      <c r="T24" s="30"/>
      <c r="U24" s="19"/>
      <c r="V24" s="30"/>
    </row>
    <row r="25" spans="1:22" ht="30" customHeight="1" x14ac:dyDescent="0.45">
      <c r="A25" s="30"/>
      <c r="B25" s="19"/>
      <c r="C25" s="19"/>
      <c r="D25" s="30"/>
      <c r="E25" s="19"/>
      <c r="F25" s="19"/>
      <c r="G25" s="19"/>
      <c r="H25" s="19"/>
      <c r="I25" s="19"/>
      <c r="J25" s="30"/>
      <c r="K25" s="30"/>
      <c r="L25" s="36" t="str">
        <f t="shared" si="0"/>
        <v/>
      </c>
      <c r="M25" s="29" t="str">
        <f>IF(L25="","",IF(L25&gt;='Risk Criteria'!$B$27,"Extreme",IF(L25&gt;='Risk Criteria'!$B$26,"High",IF(L25&gt;='Risk Criteria'!$B$25,"Medium","Low"))))</f>
        <v/>
      </c>
      <c r="N25" s="30"/>
      <c r="O25" s="30"/>
      <c r="P25" s="30"/>
      <c r="Q25" s="36" t="str">
        <f t="shared" si="1"/>
        <v/>
      </c>
      <c r="R25" s="29" t="str">
        <f>IF(Q25="","",IF(Q25&gt;='Risk Criteria'!$B$27,"Extreme",IF(Q25&gt;='Risk Criteria'!$B$26,"High",IF(Q25&gt;='Risk Criteria'!$B$25,"Medium","Low"))))</f>
        <v/>
      </c>
      <c r="S25" s="29" t="str">
        <f>IF(Q25="","",IF(Q25&lt;='Risk Criteria'!$C$30,"Yes","No"))</f>
        <v/>
      </c>
      <c r="T25" s="30"/>
      <c r="U25" s="19"/>
      <c r="V25" s="30"/>
    </row>
    <row r="26" spans="1:22" ht="30" customHeight="1" x14ac:dyDescent="0.45">
      <c r="A26" s="30"/>
      <c r="B26" s="19"/>
      <c r="C26" s="19"/>
      <c r="D26" s="30"/>
      <c r="E26" s="19"/>
      <c r="F26" s="19"/>
      <c r="G26" s="19"/>
      <c r="H26" s="19"/>
      <c r="I26" s="19"/>
      <c r="J26" s="30"/>
      <c r="K26" s="30"/>
      <c r="L26" s="36" t="str">
        <f t="shared" si="0"/>
        <v/>
      </c>
      <c r="M26" s="29" t="str">
        <f>IF(L26="","",IF(L26&gt;='Risk Criteria'!$B$27,"Extreme",IF(L26&gt;='Risk Criteria'!$B$26,"High",IF(L26&gt;='Risk Criteria'!$B$25,"Medium","Low"))))</f>
        <v/>
      </c>
      <c r="N26" s="30"/>
      <c r="O26" s="30"/>
      <c r="P26" s="30"/>
      <c r="Q26" s="36" t="str">
        <f t="shared" si="1"/>
        <v/>
      </c>
      <c r="R26" s="29" t="str">
        <f>IF(Q26="","",IF(Q26&gt;='Risk Criteria'!$B$27,"Extreme",IF(Q26&gt;='Risk Criteria'!$B$26,"High",IF(Q26&gt;='Risk Criteria'!$B$25,"Medium","Low"))))</f>
        <v/>
      </c>
      <c r="S26" s="29" t="str">
        <f>IF(Q26="","",IF(Q26&lt;='Risk Criteria'!$C$30,"Yes","No"))</f>
        <v/>
      </c>
      <c r="T26" s="30"/>
      <c r="U26" s="19"/>
      <c r="V26" s="30"/>
    </row>
    <row r="27" spans="1:22" ht="30" customHeight="1" x14ac:dyDescent="0.45">
      <c r="A27" s="30"/>
      <c r="B27" s="19"/>
      <c r="C27" s="19"/>
      <c r="D27" s="30"/>
      <c r="E27" s="19"/>
      <c r="F27" s="19"/>
      <c r="G27" s="19"/>
      <c r="H27" s="19"/>
      <c r="I27" s="19"/>
      <c r="J27" s="30"/>
      <c r="K27" s="30"/>
      <c r="L27" s="36" t="str">
        <f t="shared" si="0"/>
        <v/>
      </c>
      <c r="M27" s="29" t="str">
        <f>IF(L27="","",IF(L27&gt;='Risk Criteria'!$B$27,"Extreme",IF(L27&gt;='Risk Criteria'!$B$26,"High",IF(L27&gt;='Risk Criteria'!$B$25,"Medium","Low"))))</f>
        <v/>
      </c>
      <c r="N27" s="30"/>
      <c r="O27" s="30"/>
      <c r="P27" s="30"/>
      <c r="Q27" s="36" t="str">
        <f t="shared" si="1"/>
        <v/>
      </c>
      <c r="R27" s="29" t="str">
        <f>IF(Q27="","",IF(Q27&gt;='Risk Criteria'!$B$27,"Extreme",IF(Q27&gt;='Risk Criteria'!$B$26,"High",IF(Q27&gt;='Risk Criteria'!$B$25,"Medium","Low"))))</f>
        <v/>
      </c>
      <c r="S27" s="29" t="str">
        <f>IF(Q27="","",IF(Q27&lt;='Risk Criteria'!$C$30,"Yes","No"))</f>
        <v/>
      </c>
      <c r="T27" s="30"/>
      <c r="U27" s="19"/>
      <c r="V27" s="30"/>
    </row>
    <row r="28" spans="1:22" ht="30" customHeight="1" x14ac:dyDescent="0.45">
      <c r="A28" s="30"/>
      <c r="B28" s="19"/>
      <c r="C28" s="19"/>
      <c r="D28" s="30"/>
      <c r="E28" s="19"/>
      <c r="F28" s="19"/>
      <c r="G28" s="19"/>
      <c r="H28" s="19"/>
      <c r="I28" s="19"/>
      <c r="J28" s="30"/>
      <c r="K28" s="30"/>
      <c r="L28" s="36" t="str">
        <f t="shared" si="0"/>
        <v/>
      </c>
      <c r="M28" s="29" t="str">
        <f>IF(L28="","",IF(L28&gt;='Risk Criteria'!$B$27,"Extreme",IF(L28&gt;='Risk Criteria'!$B$26,"High",IF(L28&gt;='Risk Criteria'!$B$25,"Medium","Low"))))</f>
        <v/>
      </c>
      <c r="N28" s="30"/>
      <c r="O28" s="30"/>
      <c r="P28" s="30"/>
      <c r="Q28" s="36" t="str">
        <f t="shared" si="1"/>
        <v/>
      </c>
      <c r="R28" s="29" t="str">
        <f>IF(Q28="","",IF(Q28&gt;='Risk Criteria'!$B$27,"Extreme",IF(Q28&gt;='Risk Criteria'!$B$26,"High",IF(Q28&gt;='Risk Criteria'!$B$25,"Medium","Low"))))</f>
        <v/>
      </c>
      <c r="S28" s="29" t="str">
        <f>IF(Q28="","",IF(Q28&lt;='Risk Criteria'!$C$30,"Yes","No"))</f>
        <v/>
      </c>
      <c r="T28" s="30"/>
      <c r="U28" s="19"/>
      <c r="V28" s="30"/>
    </row>
    <row r="29" spans="1:22" ht="30" customHeight="1" x14ac:dyDescent="0.45">
      <c r="A29" s="30"/>
      <c r="B29" s="19"/>
      <c r="C29" s="19"/>
      <c r="D29" s="30"/>
      <c r="E29" s="19"/>
      <c r="F29" s="19"/>
      <c r="G29" s="19"/>
      <c r="H29" s="19"/>
      <c r="I29" s="19"/>
      <c r="J29" s="30"/>
      <c r="K29" s="30"/>
      <c r="L29" s="36" t="str">
        <f t="shared" si="0"/>
        <v/>
      </c>
      <c r="M29" s="29" t="str">
        <f>IF(L29="","",IF(L29&gt;='Risk Criteria'!$B$27,"Extreme",IF(L29&gt;='Risk Criteria'!$B$26,"High",IF(L29&gt;='Risk Criteria'!$B$25,"Medium","Low"))))</f>
        <v/>
      </c>
      <c r="N29" s="30"/>
      <c r="O29" s="30"/>
      <c r="P29" s="30"/>
      <c r="Q29" s="36" t="str">
        <f t="shared" si="1"/>
        <v/>
      </c>
      <c r="R29" s="29" t="str">
        <f>IF(Q29="","",IF(Q29&gt;='Risk Criteria'!$B$27,"Extreme",IF(Q29&gt;='Risk Criteria'!$B$26,"High",IF(Q29&gt;='Risk Criteria'!$B$25,"Medium","Low"))))</f>
        <v/>
      </c>
      <c r="S29" s="29" t="str">
        <f>IF(Q29="","",IF(Q29&lt;='Risk Criteria'!$C$30,"Yes","No"))</f>
        <v/>
      </c>
      <c r="T29" s="30"/>
      <c r="U29" s="19"/>
      <c r="V29" s="30"/>
    </row>
    <row r="30" spans="1:22" ht="30" customHeight="1" x14ac:dyDescent="0.45">
      <c r="A30" s="30"/>
      <c r="B30" s="19"/>
      <c r="C30" s="19"/>
      <c r="D30" s="30"/>
      <c r="E30" s="19"/>
      <c r="F30" s="19"/>
      <c r="G30" s="19"/>
      <c r="H30" s="19"/>
      <c r="I30" s="19"/>
      <c r="J30" s="30"/>
      <c r="K30" s="30"/>
      <c r="L30" s="36" t="str">
        <f t="shared" si="0"/>
        <v/>
      </c>
      <c r="M30" s="29" t="str">
        <f>IF(L30="","",IF(L30&gt;='Risk Criteria'!$B$27,"Extreme",IF(L30&gt;='Risk Criteria'!$B$26,"High",IF(L30&gt;='Risk Criteria'!$B$25,"Medium","Low"))))</f>
        <v/>
      </c>
      <c r="N30" s="30"/>
      <c r="O30" s="30"/>
      <c r="P30" s="30"/>
      <c r="Q30" s="36" t="str">
        <f t="shared" si="1"/>
        <v/>
      </c>
      <c r="R30" s="29" t="str">
        <f>IF(Q30="","",IF(Q30&gt;='Risk Criteria'!$B$27,"Extreme",IF(Q30&gt;='Risk Criteria'!$B$26,"High",IF(Q30&gt;='Risk Criteria'!$B$25,"Medium","Low"))))</f>
        <v/>
      </c>
      <c r="S30" s="29" t="str">
        <f>IF(Q30="","",IF(Q30&lt;='Risk Criteria'!$C$30,"Yes","No"))</f>
        <v/>
      </c>
      <c r="T30" s="30"/>
      <c r="U30" s="19"/>
      <c r="V30" s="30"/>
    </row>
    <row r="31" spans="1:22" ht="30" customHeight="1" x14ac:dyDescent="0.45">
      <c r="A31" s="30"/>
      <c r="B31" s="19"/>
      <c r="C31" s="19"/>
      <c r="D31" s="30"/>
      <c r="E31" s="19"/>
      <c r="F31" s="19"/>
      <c r="G31" s="19"/>
      <c r="H31" s="19"/>
      <c r="I31" s="19"/>
      <c r="J31" s="30"/>
      <c r="K31" s="30"/>
      <c r="L31" s="36" t="str">
        <f t="shared" si="0"/>
        <v/>
      </c>
      <c r="M31" s="29" t="str">
        <f>IF(L31="","",IF(L31&gt;='Risk Criteria'!$B$27,"Extreme",IF(L31&gt;='Risk Criteria'!$B$26,"High",IF(L31&gt;='Risk Criteria'!$B$25,"Medium","Low"))))</f>
        <v/>
      </c>
      <c r="N31" s="30"/>
      <c r="O31" s="30"/>
      <c r="P31" s="30"/>
      <c r="Q31" s="36" t="str">
        <f t="shared" si="1"/>
        <v/>
      </c>
      <c r="R31" s="29" t="str">
        <f>IF(Q31="","",IF(Q31&gt;='Risk Criteria'!$B$27,"Extreme",IF(Q31&gt;='Risk Criteria'!$B$26,"High",IF(Q31&gt;='Risk Criteria'!$B$25,"Medium","Low"))))</f>
        <v/>
      </c>
      <c r="S31" s="29" t="str">
        <f>IF(Q31="","",IF(Q31&lt;='Risk Criteria'!$C$30,"Yes","No"))</f>
        <v/>
      </c>
      <c r="T31" s="30"/>
      <c r="U31" s="19"/>
      <c r="V31" s="30"/>
    </row>
    <row r="32" spans="1:22" ht="30" customHeight="1" x14ac:dyDescent="0.45">
      <c r="A32" s="30"/>
      <c r="B32" s="19"/>
      <c r="C32" s="19"/>
      <c r="D32" s="30"/>
      <c r="E32" s="19"/>
      <c r="F32" s="19"/>
      <c r="G32" s="19"/>
      <c r="H32" s="19"/>
      <c r="I32" s="19"/>
      <c r="J32" s="30"/>
      <c r="K32" s="30"/>
      <c r="L32" s="36" t="str">
        <f t="shared" si="0"/>
        <v/>
      </c>
      <c r="M32" s="29" t="str">
        <f>IF(L32="","",IF(L32&gt;='Risk Criteria'!$B$27,"Extreme",IF(L32&gt;='Risk Criteria'!$B$26,"High",IF(L32&gt;='Risk Criteria'!$B$25,"Medium","Low"))))</f>
        <v/>
      </c>
      <c r="N32" s="30"/>
      <c r="O32" s="30"/>
      <c r="P32" s="30"/>
      <c r="Q32" s="36" t="str">
        <f t="shared" si="1"/>
        <v/>
      </c>
      <c r="R32" s="29" t="str">
        <f>IF(Q32="","",IF(Q32&gt;='Risk Criteria'!$B$27,"Extreme",IF(Q32&gt;='Risk Criteria'!$B$26,"High",IF(Q32&gt;='Risk Criteria'!$B$25,"Medium","Low"))))</f>
        <v/>
      </c>
      <c r="S32" s="29" t="str">
        <f>IF(Q32="","",IF(Q32&lt;='Risk Criteria'!$C$30,"Yes","No"))</f>
        <v/>
      </c>
      <c r="T32" s="30"/>
      <c r="U32" s="19"/>
      <c r="V32" s="30"/>
    </row>
    <row r="33" spans="1:22" ht="30" customHeight="1" x14ac:dyDescent="0.45">
      <c r="A33" s="30"/>
      <c r="B33" s="19"/>
      <c r="C33" s="19"/>
      <c r="D33" s="30"/>
      <c r="E33" s="19"/>
      <c r="F33" s="19"/>
      <c r="G33" s="19"/>
      <c r="H33" s="19"/>
      <c r="I33" s="19"/>
      <c r="J33" s="30"/>
      <c r="K33" s="30"/>
      <c r="L33" s="36" t="str">
        <f t="shared" si="0"/>
        <v/>
      </c>
      <c r="M33" s="29" t="str">
        <f>IF(L33="","",IF(L33&gt;='Risk Criteria'!$B$27,"Extreme",IF(L33&gt;='Risk Criteria'!$B$26,"High",IF(L33&gt;='Risk Criteria'!$B$25,"Medium","Low"))))</f>
        <v/>
      </c>
      <c r="N33" s="30"/>
      <c r="O33" s="30"/>
      <c r="P33" s="30"/>
      <c r="Q33" s="36" t="str">
        <f t="shared" si="1"/>
        <v/>
      </c>
      <c r="R33" s="29" t="str">
        <f>IF(Q33="","",IF(Q33&gt;='Risk Criteria'!$B$27,"Extreme",IF(Q33&gt;='Risk Criteria'!$B$26,"High",IF(Q33&gt;='Risk Criteria'!$B$25,"Medium","Low"))))</f>
        <v/>
      </c>
      <c r="S33" s="29" t="str">
        <f>IF(Q33="","",IF(Q33&lt;='Risk Criteria'!$C$30,"Yes","No"))</f>
        <v/>
      </c>
      <c r="T33" s="30"/>
      <c r="U33" s="19"/>
      <c r="V33" s="30"/>
    </row>
    <row r="34" spans="1:22" ht="30" customHeight="1" x14ac:dyDescent="0.45">
      <c r="A34" s="30"/>
      <c r="B34" s="19"/>
      <c r="C34" s="19"/>
      <c r="D34" s="30"/>
      <c r="E34" s="19"/>
      <c r="F34" s="19"/>
      <c r="G34" s="19"/>
      <c r="H34" s="19"/>
      <c r="I34" s="19"/>
      <c r="J34" s="30"/>
      <c r="K34" s="30"/>
      <c r="L34" s="36" t="str">
        <f t="shared" si="0"/>
        <v/>
      </c>
      <c r="M34" s="29" t="str">
        <f>IF(L34="","",IF(L34&gt;='Risk Criteria'!$B$27,"Extreme",IF(L34&gt;='Risk Criteria'!$B$26,"High",IF(L34&gt;='Risk Criteria'!$B$25,"Medium","Low"))))</f>
        <v/>
      </c>
      <c r="N34" s="30"/>
      <c r="O34" s="30"/>
      <c r="P34" s="30"/>
      <c r="Q34" s="36" t="str">
        <f t="shared" si="1"/>
        <v/>
      </c>
      <c r="R34" s="29" t="str">
        <f>IF(Q34="","",IF(Q34&gt;='Risk Criteria'!$B$27,"Extreme",IF(Q34&gt;='Risk Criteria'!$B$26,"High",IF(Q34&gt;='Risk Criteria'!$B$25,"Medium","Low"))))</f>
        <v/>
      </c>
      <c r="S34" s="29" t="str">
        <f>IF(Q34="","",IF(Q34&lt;='Risk Criteria'!$C$30,"Yes","No"))</f>
        <v/>
      </c>
      <c r="T34" s="30"/>
      <c r="U34" s="19"/>
      <c r="V34" s="30"/>
    </row>
    <row r="35" spans="1:22" ht="30" customHeight="1" x14ac:dyDescent="0.45">
      <c r="A35" s="30"/>
      <c r="B35" s="19"/>
      <c r="C35" s="19"/>
      <c r="D35" s="30"/>
      <c r="E35" s="19"/>
      <c r="F35" s="19"/>
      <c r="G35" s="19"/>
      <c r="H35" s="19"/>
      <c r="I35" s="19"/>
      <c r="J35" s="30"/>
      <c r="K35" s="30"/>
      <c r="L35" s="36" t="str">
        <f t="shared" si="0"/>
        <v/>
      </c>
      <c r="M35" s="29" t="str">
        <f>IF(L35="","",IF(L35&gt;='Risk Criteria'!$B$27,"Extreme",IF(L35&gt;='Risk Criteria'!$B$26,"High",IF(L35&gt;='Risk Criteria'!$B$25,"Medium","Low"))))</f>
        <v/>
      </c>
      <c r="N35" s="30"/>
      <c r="O35" s="30"/>
      <c r="P35" s="30"/>
      <c r="Q35" s="36" t="str">
        <f t="shared" si="1"/>
        <v/>
      </c>
      <c r="R35" s="29" t="str">
        <f>IF(Q35="","",IF(Q35&gt;='Risk Criteria'!$B$27,"Extreme",IF(Q35&gt;='Risk Criteria'!$B$26,"High",IF(Q35&gt;='Risk Criteria'!$B$25,"Medium","Low"))))</f>
        <v/>
      </c>
      <c r="S35" s="29" t="str">
        <f>IF(Q35="","",IF(Q35&lt;='Risk Criteria'!$C$30,"Yes","No"))</f>
        <v/>
      </c>
      <c r="T35" s="30"/>
      <c r="U35" s="19"/>
      <c r="V35" s="30"/>
    </row>
    <row r="36" spans="1:22" ht="30" customHeight="1" x14ac:dyDescent="0.45">
      <c r="A36" s="30"/>
      <c r="B36" s="19"/>
      <c r="C36" s="19"/>
      <c r="D36" s="30"/>
      <c r="E36" s="19"/>
      <c r="F36" s="19"/>
      <c r="G36" s="19"/>
      <c r="H36" s="19"/>
      <c r="I36" s="19"/>
      <c r="J36" s="30"/>
      <c r="K36" s="30"/>
      <c r="L36" s="36" t="str">
        <f t="shared" si="0"/>
        <v/>
      </c>
      <c r="M36" s="29" t="str">
        <f>IF(L36="","",IF(L36&gt;='Risk Criteria'!$B$27,"Extreme",IF(L36&gt;='Risk Criteria'!$B$26,"High",IF(L36&gt;='Risk Criteria'!$B$25,"Medium","Low"))))</f>
        <v/>
      </c>
      <c r="N36" s="30"/>
      <c r="O36" s="30"/>
      <c r="P36" s="30"/>
      <c r="Q36" s="36" t="str">
        <f t="shared" si="1"/>
        <v/>
      </c>
      <c r="R36" s="29" t="str">
        <f>IF(Q36="","",IF(Q36&gt;='Risk Criteria'!$B$27,"Extreme",IF(Q36&gt;='Risk Criteria'!$B$26,"High",IF(Q36&gt;='Risk Criteria'!$B$25,"Medium","Low"))))</f>
        <v/>
      </c>
      <c r="S36" s="29" t="str">
        <f>IF(Q36="","",IF(Q36&lt;='Risk Criteria'!$C$30,"Yes","No"))</f>
        <v/>
      </c>
      <c r="T36" s="30"/>
      <c r="U36" s="19"/>
      <c r="V36" s="30"/>
    </row>
    <row r="37" spans="1:22" ht="30" customHeight="1" x14ac:dyDescent="0.45">
      <c r="A37" s="30"/>
      <c r="B37" s="19"/>
      <c r="C37" s="19"/>
      <c r="D37" s="30"/>
      <c r="E37" s="19"/>
      <c r="F37" s="19"/>
      <c r="G37" s="19"/>
      <c r="H37" s="19"/>
      <c r="I37" s="19"/>
      <c r="J37" s="30"/>
      <c r="K37" s="30"/>
      <c r="L37" s="36" t="str">
        <f t="shared" si="0"/>
        <v/>
      </c>
      <c r="M37" s="29" t="str">
        <f>IF(L37="","",IF(L37&gt;='Risk Criteria'!$B$27,"Extreme",IF(L37&gt;='Risk Criteria'!$B$26,"High",IF(L37&gt;='Risk Criteria'!$B$25,"Medium","Low"))))</f>
        <v/>
      </c>
      <c r="N37" s="30"/>
      <c r="O37" s="30"/>
      <c r="P37" s="30"/>
      <c r="Q37" s="36" t="str">
        <f t="shared" si="1"/>
        <v/>
      </c>
      <c r="R37" s="29" t="str">
        <f>IF(Q37="","",IF(Q37&gt;='Risk Criteria'!$B$27,"Extreme",IF(Q37&gt;='Risk Criteria'!$B$26,"High",IF(Q37&gt;='Risk Criteria'!$B$25,"Medium","Low"))))</f>
        <v/>
      </c>
      <c r="S37" s="29" t="str">
        <f>IF(Q37="","",IF(Q37&lt;='Risk Criteria'!$C$30,"Yes","No"))</f>
        <v/>
      </c>
      <c r="T37" s="30"/>
      <c r="U37" s="19"/>
      <c r="V37" s="30"/>
    </row>
    <row r="38" spans="1:22" ht="30" customHeight="1" x14ac:dyDescent="0.45">
      <c r="A38" s="30"/>
      <c r="B38" s="19"/>
      <c r="C38" s="19"/>
      <c r="D38" s="30"/>
      <c r="E38" s="19"/>
      <c r="F38" s="19"/>
      <c r="G38" s="19"/>
      <c r="H38" s="19"/>
      <c r="I38" s="19"/>
      <c r="J38" s="30"/>
      <c r="K38" s="30"/>
      <c r="L38" s="36" t="str">
        <f t="shared" ref="L38:L69" si="2">IF(OR(J38="",K38=""),"",J38*K38)</f>
        <v/>
      </c>
      <c r="M38" s="29" t="str">
        <f>IF(L38="","",IF(L38&gt;='Risk Criteria'!$B$27,"Extreme",IF(L38&gt;='Risk Criteria'!$B$26,"High",IF(L38&gt;='Risk Criteria'!$B$25,"Medium","Low"))))</f>
        <v/>
      </c>
      <c r="N38" s="30"/>
      <c r="O38" s="30"/>
      <c r="P38" s="30"/>
      <c r="Q38" s="36" t="str">
        <f t="shared" ref="Q38:Q69" si="3">IF(OR(O38="",P38=""),"",O38*P38)</f>
        <v/>
      </c>
      <c r="R38" s="29" t="str">
        <f>IF(Q38="","",IF(Q38&gt;='Risk Criteria'!$B$27,"Extreme",IF(Q38&gt;='Risk Criteria'!$B$26,"High",IF(Q38&gt;='Risk Criteria'!$B$25,"Medium","Low"))))</f>
        <v/>
      </c>
      <c r="S38" s="29" t="str">
        <f>IF(Q38="","",IF(Q38&lt;='Risk Criteria'!$C$30,"Yes","No"))</f>
        <v/>
      </c>
      <c r="T38" s="30"/>
      <c r="U38" s="19"/>
      <c r="V38" s="30"/>
    </row>
    <row r="39" spans="1:22" ht="30" customHeight="1" x14ac:dyDescent="0.45">
      <c r="A39" s="30"/>
      <c r="B39" s="19"/>
      <c r="C39" s="19"/>
      <c r="D39" s="30"/>
      <c r="E39" s="19"/>
      <c r="F39" s="19"/>
      <c r="G39" s="19"/>
      <c r="H39" s="19"/>
      <c r="I39" s="19"/>
      <c r="J39" s="30"/>
      <c r="K39" s="30"/>
      <c r="L39" s="36" t="str">
        <f t="shared" si="2"/>
        <v/>
      </c>
      <c r="M39" s="29" t="str">
        <f>IF(L39="","",IF(L39&gt;='Risk Criteria'!$B$27,"Extreme",IF(L39&gt;='Risk Criteria'!$B$26,"High",IF(L39&gt;='Risk Criteria'!$B$25,"Medium","Low"))))</f>
        <v/>
      </c>
      <c r="N39" s="30"/>
      <c r="O39" s="30"/>
      <c r="P39" s="30"/>
      <c r="Q39" s="36" t="str">
        <f t="shared" si="3"/>
        <v/>
      </c>
      <c r="R39" s="29" t="str">
        <f>IF(Q39="","",IF(Q39&gt;='Risk Criteria'!$B$27,"Extreme",IF(Q39&gt;='Risk Criteria'!$B$26,"High",IF(Q39&gt;='Risk Criteria'!$B$25,"Medium","Low"))))</f>
        <v/>
      </c>
      <c r="S39" s="29" t="str">
        <f>IF(Q39="","",IF(Q39&lt;='Risk Criteria'!$C$30,"Yes","No"))</f>
        <v/>
      </c>
      <c r="T39" s="30"/>
      <c r="U39" s="19"/>
      <c r="V39" s="30"/>
    </row>
    <row r="40" spans="1:22" ht="30" customHeight="1" x14ac:dyDescent="0.45">
      <c r="A40" s="30"/>
      <c r="B40" s="19"/>
      <c r="C40" s="19"/>
      <c r="D40" s="30"/>
      <c r="E40" s="19"/>
      <c r="F40" s="19"/>
      <c r="G40" s="19"/>
      <c r="H40" s="19"/>
      <c r="I40" s="19"/>
      <c r="J40" s="30"/>
      <c r="K40" s="30"/>
      <c r="L40" s="36" t="str">
        <f t="shared" si="2"/>
        <v/>
      </c>
      <c r="M40" s="29" t="str">
        <f>IF(L40="","",IF(L40&gt;='Risk Criteria'!$B$27,"Extreme",IF(L40&gt;='Risk Criteria'!$B$26,"High",IF(L40&gt;='Risk Criteria'!$B$25,"Medium","Low"))))</f>
        <v/>
      </c>
      <c r="N40" s="30"/>
      <c r="O40" s="30"/>
      <c r="P40" s="30"/>
      <c r="Q40" s="36" t="str">
        <f t="shared" si="3"/>
        <v/>
      </c>
      <c r="R40" s="29" t="str">
        <f>IF(Q40="","",IF(Q40&gt;='Risk Criteria'!$B$27,"Extreme",IF(Q40&gt;='Risk Criteria'!$B$26,"High",IF(Q40&gt;='Risk Criteria'!$B$25,"Medium","Low"))))</f>
        <v/>
      </c>
      <c r="S40" s="29" t="str">
        <f>IF(Q40="","",IF(Q40&lt;='Risk Criteria'!$C$30,"Yes","No"))</f>
        <v/>
      </c>
      <c r="T40" s="30"/>
      <c r="U40" s="19"/>
      <c r="V40" s="30"/>
    </row>
    <row r="41" spans="1:22" ht="30" customHeight="1" x14ac:dyDescent="0.45">
      <c r="A41" s="30"/>
      <c r="B41" s="19"/>
      <c r="C41" s="19"/>
      <c r="D41" s="30"/>
      <c r="E41" s="19"/>
      <c r="F41" s="19"/>
      <c r="G41" s="19"/>
      <c r="H41" s="19"/>
      <c r="I41" s="19"/>
      <c r="J41" s="30"/>
      <c r="K41" s="30"/>
      <c r="L41" s="36" t="str">
        <f t="shared" si="2"/>
        <v/>
      </c>
      <c r="M41" s="29" t="str">
        <f>IF(L41="","",IF(L41&gt;='Risk Criteria'!$B$27,"Extreme",IF(L41&gt;='Risk Criteria'!$B$26,"High",IF(L41&gt;='Risk Criteria'!$B$25,"Medium","Low"))))</f>
        <v/>
      </c>
      <c r="N41" s="30"/>
      <c r="O41" s="30"/>
      <c r="P41" s="30"/>
      <c r="Q41" s="36" t="str">
        <f t="shared" si="3"/>
        <v/>
      </c>
      <c r="R41" s="29" t="str">
        <f>IF(Q41="","",IF(Q41&gt;='Risk Criteria'!$B$27,"Extreme",IF(Q41&gt;='Risk Criteria'!$B$26,"High",IF(Q41&gt;='Risk Criteria'!$B$25,"Medium","Low"))))</f>
        <v/>
      </c>
      <c r="S41" s="29" t="str">
        <f>IF(Q41="","",IF(Q41&lt;='Risk Criteria'!$C$30,"Yes","No"))</f>
        <v/>
      </c>
      <c r="T41" s="30"/>
      <c r="U41" s="19"/>
      <c r="V41" s="30"/>
    </row>
    <row r="42" spans="1:22" ht="30" customHeight="1" x14ac:dyDescent="0.45">
      <c r="A42" s="30"/>
      <c r="B42" s="19"/>
      <c r="C42" s="19"/>
      <c r="D42" s="30"/>
      <c r="E42" s="19"/>
      <c r="F42" s="19"/>
      <c r="G42" s="19"/>
      <c r="H42" s="19"/>
      <c r="I42" s="19"/>
      <c r="J42" s="30"/>
      <c r="K42" s="30"/>
      <c r="L42" s="36" t="str">
        <f t="shared" si="2"/>
        <v/>
      </c>
      <c r="M42" s="29" t="str">
        <f>IF(L42="","",IF(L42&gt;='Risk Criteria'!$B$27,"Extreme",IF(L42&gt;='Risk Criteria'!$B$26,"High",IF(L42&gt;='Risk Criteria'!$B$25,"Medium","Low"))))</f>
        <v/>
      </c>
      <c r="N42" s="30"/>
      <c r="O42" s="30"/>
      <c r="P42" s="30"/>
      <c r="Q42" s="36" t="str">
        <f t="shared" si="3"/>
        <v/>
      </c>
      <c r="R42" s="29" t="str">
        <f>IF(Q42="","",IF(Q42&gt;='Risk Criteria'!$B$27,"Extreme",IF(Q42&gt;='Risk Criteria'!$B$26,"High",IF(Q42&gt;='Risk Criteria'!$B$25,"Medium","Low"))))</f>
        <v/>
      </c>
      <c r="S42" s="29" t="str">
        <f>IF(Q42="","",IF(Q42&lt;='Risk Criteria'!$C$30,"Yes","No"))</f>
        <v/>
      </c>
      <c r="T42" s="30"/>
      <c r="U42" s="19"/>
      <c r="V42" s="30"/>
    </row>
    <row r="43" spans="1:22" ht="30" customHeight="1" x14ac:dyDescent="0.45">
      <c r="A43" s="30"/>
      <c r="B43" s="19"/>
      <c r="C43" s="19"/>
      <c r="D43" s="30"/>
      <c r="E43" s="19"/>
      <c r="F43" s="19"/>
      <c r="G43" s="19"/>
      <c r="H43" s="19"/>
      <c r="I43" s="19"/>
      <c r="J43" s="30"/>
      <c r="K43" s="30"/>
      <c r="L43" s="36" t="str">
        <f t="shared" si="2"/>
        <v/>
      </c>
      <c r="M43" s="29" t="str">
        <f>IF(L43="","",IF(L43&gt;='Risk Criteria'!$B$27,"Extreme",IF(L43&gt;='Risk Criteria'!$B$26,"High",IF(L43&gt;='Risk Criteria'!$B$25,"Medium","Low"))))</f>
        <v/>
      </c>
      <c r="N43" s="30"/>
      <c r="O43" s="30"/>
      <c r="P43" s="30"/>
      <c r="Q43" s="36" t="str">
        <f t="shared" si="3"/>
        <v/>
      </c>
      <c r="R43" s="29" t="str">
        <f>IF(Q43="","",IF(Q43&gt;='Risk Criteria'!$B$27,"Extreme",IF(Q43&gt;='Risk Criteria'!$B$26,"High",IF(Q43&gt;='Risk Criteria'!$B$25,"Medium","Low"))))</f>
        <v/>
      </c>
      <c r="S43" s="29" t="str">
        <f>IF(Q43="","",IF(Q43&lt;='Risk Criteria'!$C$30,"Yes","No"))</f>
        <v/>
      </c>
      <c r="T43" s="30"/>
      <c r="U43" s="19"/>
      <c r="V43" s="30"/>
    </row>
    <row r="44" spans="1:22" ht="30" customHeight="1" x14ac:dyDescent="0.45">
      <c r="A44" s="30"/>
      <c r="B44" s="19"/>
      <c r="C44" s="19"/>
      <c r="D44" s="30"/>
      <c r="E44" s="19"/>
      <c r="F44" s="19"/>
      <c r="G44" s="19"/>
      <c r="H44" s="19"/>
      <c r="I44" s="19"/>
      <c r="J44" s="30"/>
      <c r="K44" s="30"/>
      <c r="L44" s="36" t="str">
        <f t="shared" si="2"/>
        <v/>
      </c>
      <c r="M44" s="29" t="str">
        <f>IF(L44="","",IF(L44&gt;='Risk Criteria'!$B$27,"Extreme",IF(L44&gt;='Risk Criteria'!$B$26,"High",IF(L44&gt;='Risk Criteria'!$B$25,"Medium","Low"))))</f>
        <v/>
      </c>
      <c r="N44" s="30"/>
      <c r="O44" s="30"/>
      <c r="P44" s="30"/>
      <c r="Q44" s="36" t="str">
        <f t="shared" si="3"/>
        <v/>
      </c>
      <c r="R44" s="29" t="str">
        <f>IF(Q44="","",IF(Q44&gt;='Risk Criteria'!$B$27,"Extreme",IF(Q44&gt;='Risk Criteria'!$B$26,"High",IF(Q44&gt;='Risk Criteria'!$B$25,"Medium","Low"))))</f>
        <v/>
      </c>
      <c r="S44" s="29" t="str">
        <f>IF(Q44="","",IF(Q44&lt;='Risk Criteria'!$C$30,"Yes","No"))</f>
        <v/>
      </c>
      <c r="T44" s="30"/>
      <c r="U44" s="19"/>
      <c r="V44" s="30"/>
    </row>
    <row r="45" spans="1:22" ht="30" customHeight="1" x14ac:dyDescent="0.45">
      <c r="A45" s="30"/>
      <c r="B45" s="19"/>
      <c r="C45" s="19"/>
      <c r="D45" s="30"/>
      <c r="E45" s="19"/>
      <c r="F45" s="19"/>
      <c r="G45" s="19"/>
      <c r="H45" s="19"/>
      <c r="I45" s="19"/>
      <c r="J45" s="30"/>
      <c r="K45" s="30"/>
      <c r="L45" s="36" t="str">
        <f t="shared" si="2"/>
        <v/>
      </c>
      <c r="M45" s="29" t="str">
        <f>IF(L45="","",IF(L45&gt;='Risk Criteria'!$B$27,"Extreme",IF(L45&gt;='Risk Criteria'!$B$26,"High",IF(L45&gt;='Risk Criteria'!$B$25,"Medium","Low"))))</f>
        <v/>
      </c>
      <c r="N45" s="30"/>
      <c r="O45" s="30"/>
      <c r="P45" s="30"/>
      <c r="Q45" s="36" t="str">
        <f t="shared" si="3"/>
        <v/>
      </c>
      <c r="R45" s="29" t="str">
        <f>IF(Q45="","",IF(Q45&gt;='Risk Criteria'!$B$27,"Extreme",IF(Q45&gt;='Risk Criteria'!$B$26,"High",IF(Q45&gt;='Risk Criteria'!$B$25,"Medium","Low"))))</f>
        <v/>
      </c>
      <c r="S45" s="29" t="str">
        <f>IF(Q45="","",IF(Q45&lt;='Risk Criteria'!$C$30,"Yes","No"))</f>
        <v/>
      </c>
      <c r="T45" s="30"/>
      <c r="U45" s="19"/>
      <c r="V45" s="30"/>
    </row>
    <row r="46" spans="1:22" ht="30" customHeight="1" x14ac:dyDescent="0.45">
      <c r="A46" s="30"/>
      <c r="B46" s="19"/>
      <c r="C46" s="19"/>
      <c r="D46" s="30"/>
      <c r="E46" s="19"/>
      <c r="F46" s="19"/>
      <c r="G46" s="19"/>
      <c r="H46" s="19"/>
      <c r="I46" s="19"/>
      <c r="J46" s="30"/>
      <c r="K46" s="30"/>
      <c r="L46" s="36" t="str">
        <f t="shared" si="2"/>
        <v/>
      </c>
      <c r="M46" s="29" t="str">
        <f>IF(L46="","",IF(L46&gt;='Risk Criteria'!$B$27,"Extreme",IF(L46&gt;='Risk Criteria'!$B$26,"High",IF(L46&gt;='Risk Criteria'!$B$25,"Medium","Low"))))</f>
        <v/>
      </c>
      <c r="N46" s="30"/>
      <c r="O46" s="30"/>
      <c r="P46" s="30"/>
      <c r="Q46" s="36" t="str">
        <f t="shared" si="3"/>
        <v/>
      </c>
      <c r="R46" s="29" t="str">
        <f>IF(Q46="","",IF(Q46&gt;='Risk Criteria'!$B$27,"Extreme",IF(Q46&gt;='Risk Criteria'!$B$26,"High",IF(Q46&gt;='Risk Criteria'!$B$25,"Medium","Low"))))</f>
        <v/>
      </c>
      <c r="S46" s="29" t="str">
        <f>IF(Q46="","",IF(Q46&lt;='Risk Criteria'!$C$30,"Yes","No"))</f>
        <v/>
      </c>
      <c r="T46" s="30"/>
      <c r="U46" s="19"/>
      <c r="V46" s="30"/>
    </row>
    <row r="47" spans="1:22" ht="30" customHeight="1" x14ac:dyDescent="0.45">
      <c r="A47" s="30"/>
      <c r="B47" s="19"/>
      <c r="C47" s="19"/>
      <c r="D47" s="30"/>
      <c r="E47" s="19"/>
      <c r="F47" s="19"/>
      <c r="G47" s="19"/>
      <c r="H47" s="19"/>
      <c r="I47" s="19"/>
      <c r="J47" s="30"/>
      <c r="K47" s="30"/>
      <c r="L47" s="36" t="str">
        <f t="shared" si="2"/>
        <v/>
      </c>
      <c r="M47" s="29" t="str">
        <f>IF(L47="","",IF(L47&gt;='Risk Criteria'!$B$27,"Extreme",IF(L47&gt;='Risk Criteria'!$B$26,"High",IF(L47&gt;='Risk Criteria'!$B$25,"Medium","Low"))))</f>
        <v/>
      </c>
      <c r="N47" s="30"/>
      <c r="O47" s="30"/>
      <c r="P47" s="30"/>
      <c r="Q47" s="36" t="str">
        <f t="shared" si="3"/>
        <v/>
      </c>
      <c r="R47" s="29" t="str">
        <f>IF(Q47="","",IF(Q47&gt;='Risk Criteria'!$B$27,"Extreme",IF(Q47&gt;='Risk Criteria'!$B$26,"High",IF(Q47&gt;='Risk Criteria'!$B$25,"Medium","Low"))))</f>
        <v/>
      </c>
      <c r="S47" s="29" t="str">
        <f>IF(Q47="","",IF(Q47&lt;='Risk Criteria'!$C$30,"Yes","No"))</f>
        <v/>
      </c>
      <c r="T47" s="30"/>
      <c r="U47" s="19"/>
      <c r="V47" s="30"/>
    </row>
    <row r="48" spans="1:22" ht="30" customHeight="1" x14ac:dyDescent="0.45">
      <c r="A48" s="30"/>
      <c r="B48" s="19"/>
      <c r="C48" s="19"/>
      <c r="D48" s="30"/>
      <c r="E48" s="19"/>
      <c r="F48" s="19"/>
      <c r="G48" s="19"/>
      <c r="H48" s="19"/>
      <c r="I48" s="19"/>
      <c r="J48" s="30"/>
      <c r="K48" s="30"/>
      <c r="L48" s="36" t="str">
        <f t="shared" si="2"/>
        <v/>
      </c>
      <c r="M48" s="29" t="str">
        <f>IF(L48="","",IF(L48&gt;='Risk Criteria'!$B$27,"Extreme",IF(L48&gt;='Risk Criteria'!$B$26,"High",IF(L48&gt;='Risk Criteria'!$B$25,"Medium","Low"))))</f>
        <v/>
      </c>
      <c r="N48" s="30"/>
      <c r="O48" s="30"/>
      <c r="P48" s="30"/>
      <c r="Q48" s="36" t="str">
        <f t="shared" si="3"/>
        <v/>
      </c>
      <c r="R48" s="29" t="str">
        <f>IF(Q48="","",IF(Q48&gt;='Risk Criteria'!$B$27,"Extreme",IF(Q48&gt;='Risk Criteria'!$B$26,"High",IF(Q48&gt;='Risk Criteria'!$B$25,"Medium","Low"))))</f>
        <v/>
      </c>
      <c r="S48" s="29" t="str">
        <f>IF(Q48="","",IF(Q48&lt;='Risk Criteria'!$C$30,"Yes","No"))</f>
        <v/>
      </c>
      <c r="T48" s="30"/>
      <c r="U48" s="19"/>
      <c r="V48" s="30"/>
    </row>
    <row r="49" spans="1:22" ht="30" customHeight="1" x14ac:dyDescent="0.45">
      <c r="A49" s="30"/>
      <c r="B49" s="19"/>
      <c r="C49" s="19"/>
      <c r="D49" s="30"/>
      <c r="E49" s="19"/>
      <c r="F49" s="19"/>
      <c r="G49" s="19"/>
      <c r="H49" s="19"/>
      <c r="I49" s="19"/>
      <c r="J49" s="30"/>
      <c r="K49" s="30"/>
      <c r="L49" s="36" t="str">
        <f t="shared" si="2"/>
        <v/>
      </c>
      <c r="M49" s="29" t="str">
        <f>IF(L49="","",IF(L49&gt;='Risk Criteria'!$B$27,"Extreme",IF(L49&gt;='Risk Criteria'!$B$26,"High",IF(L49&gt;='Risk Criteria'!$B$25,"Medium","Low"))))</f>
        <v/>
      </c>
      <c r="N49" s="30"/>
      <c r="O49" s="30"/>
      <c r="P49" s="30"/>
      <c r="Q49" s="36" t="str">
        <f t="shared" si="3"/>
        <v/>
      </c>
      <c r="R49" s="29" t="str">
        <f>IF(Q49="","",IF(Q49&gt;='Risk Criteria'!$B$27,"Extreme",IF(Q49&gt;='Risk Criteria'!$B$26,"High",IF(Q49&gt;='Risk Criteria'!$B$25,"Medium","Low"))))</f>
        <v/>
      </c>
      <c r="S49" s="29" t="str">
        <f>IF(Q49="","",IF(Q49&lt;='Risk Criteria'!$C$30,"Yes","No"))</f>
        <v/>
      </c>
      <c r="T49" s="30"/>
      <c r="U49" s="19"/>
      <c r="V49" s="30"/>
    </row>
    <row r="50" spans="1:22" ht="30" customHeight="1" x14ac:dyDescent="0.45">
      <c r="A50" s="30"/>
      <c r="B50" s="19"/>
      <c r="C50" s="19"/>
      <c r="D50" s="30"/>
      <c r="E50" s="19"/>
      <c r="F50" s="19"/>
      <c r="G50" s="19"/>
      <c r="H50" s="19"/>
      <c r="I50" s="19"/>
      <c r="J50" s="30"/>
      <c r="K50" s="30"/>
      <c r="L50" s="36" t="str">
        <f t="shared" si="2"/>
        <v/>
      </c>
      <c r="M50" s="29" t="str">
        <f>IF(L50="","",IF(L50&gt;='Risk Criteria'!$B$27,"Extreme",IF(L50&gt;='Risk Criteria'!$B$26,"High",IF(L50&gt;='Risk Criteria'!$B$25,"Medium","Low"))))</f>
        <v/>
      </c>
      <c r="N50" s="30"/>
      <c r="O50" s="30"/>
      <c r="P50" s="30"/>
      <c r="Q50" s="36" t="str">
        <f t="shared" si="3"/>
        <v/>
      </c>
      <c r="R50" s="29" t="str">
        <f>IF(Q50="","",IF(Q50&gt;='Risk Criteria'!$B$27,"Extreme",IF(Q50&gt;='Risk Criteria'!$B$26,"High",IF(Q50&gt;='Risk Criteria'!$B$25,"Medium","Low"))))</f>
        <v/>
      </c>
      <c r="S50" s="29" t="str">
        <f>IF(Q50="","",IF(Q50&lt;='Risk Criteria'!$C$30,"Yes","No"))</f>
        <v/>
      </c>
      <c r="T50" s="30"/>
      <c r="U50" s="19"/>
      <c r="V50" s="30"/>
    </row>
    <row r="51" spans="1:22" ht="30" customHeight="1" x14ac:dyDescent="0.45">
      <c r="A51" s="30"/>
      <c r="B51" s="19"/>
      <c r="C51" s="19"/>
      <c r="D51" s="30"/>
      <c r="E51" s="19"/>
      <c r="F51" s="19"/>
      <c r="G51" s="19"/>
      <c r="H51" s="19"/>
      <c r="I51" s="19"/>
      <c r="J51" s="30"/>
      <c r="K51" s="30"/>
      <c r="L51" s="36" t="str">
        <f t="shared" si="2"/>
        <v/>
      </c>
      <c r="M51" s="29" t="str">
        <f>IF(L51="","",IF(L51&gt;='Risk Criteria'!$B$27,"Extreme",IF(L51&gt;='Risk Criteria'!$B$26,"High",IF(L51&gt;='Risk Criteria'!$B$25,"Medium","Low"))))</f>
        <v/>
      </c>
      <c r="N51" s="30"/>
      <c r="O51" s="30"/>
      <c r="P51" s="30"/>
      <c r="Q51" s="36" t="str">
        <f t="shared" si="3"/>
        <v/>
      </c>
      <c r="R51" s="29" t="str">
        <f>IF(Q51="","",IF(Q51&gt;='Risk Criteria'!$B$27,"Extreme",IF(Q51&gt;='Risk Criteria'!$B$26,"High",IF(Q51&gt;='Risk Criteria'!$B$25,"Medium","Low"))))</f>
        <v/>
      </c>
      <c r="S51" s="29" t="str">
        <f>IF(Q51="","",IF(Q51&lt;='Risk Criteria'!$C$30,"Yes","No"))</f>
        <v/>
      </c>
      <c r="T51" s="30"/>
      <c r="U51" s="19"/>
      <c r="V51" s="30"/>
    </row>
    <row r="52" spans="1:22" ht="30" customHeight="1" x14ac:dyDescent="0.45">
      <c r="A52" s="30"/>
      <c r="B52" s="19"/>
      <c r="C52" s="19"/>
      <c r="D52" s="30"/>
      <c r="E52" s="19"/>
      <c r="F52" s="19"/>
      <c r="G52" s="19"/>
      <c r="H52" s="19"/>
      <c r="I52" s="19"/>
      <c r="J52" s="30"/>
      <c r="K52" s="30"/>
      <c r="L52" s="36" t="str">
        <f t="shared" si="2"/>
        <v/>
      </c>
      <c r="M52" s="29" t="str">
        <f>IF(L52="","",IF(L52&gt;='Risk Criteria'!$B$27,"Extreme",IF(L52&gt;='Risk Criteria'!$B$26,"High",IF(L52&gt;='Risk Criteria'!$B$25,"Medium","Low"))))</f>
        <v/>
      </c>
      <c r="N52" s="30"/>
      <c r="O52" s="30"/>
      <c r="P52" s="30"/>
      <c r="Q52" s="36" t="str">
        <f t="shared" si="3"/>
        <v/>
      </c>
      <c r="R52" s="29" t="str">
        <f>IF(Q52="","",IF(Q52&gt;='Risk Criteria'!$B$27,"Extreme",IF(Q52&gt;='Risk Criteria'!$B$26,"High",IF(Q52&gt;='Risk Criteria'!$B$25,"Medium","Low"))))</f>
        <v/>
      </c>
      <c r="S52" s="29" t="str">
        <f>IF(Q52="","",IF(Q52&lt;='Risk Criteria'!$C$30,"Yes","No"))</f>
        <v/>
      </c>
      <c r="T52" s="30"/>
      <c r="U52" s="19"/>
      <c r="V52" s="30"/>
    </row>
    <row r="53" spans="1:22" ht="30" customHeight="1" x14ac:dyDescent="0.45">
      <c r="A53" s="30"/>
      <c r="B53" s="19"/>
      <c r="C53" s="19"/>
      <c r="D53" s="30"/>
      <c r="E53" s="19"/>
      <c r="F53" s="19"/>
      <c r="G53" s="19"/>
      <c r="H53" s="19"/>
      <c r="I53" s="19"/>
      <c r="J53" s="30"/>
      <c r="K53" s="30"/>
      <c r="L53" s="36" t="str">
        <f t="shared" si="2"/>
        <v/>
      </c>
      <c r="M53" s="29" t="str">
        <f>IF(L53="","",IF(L53&gt;='Risk Criteria'!$B$27,"Extreme",IF(L53&gt;='Risk Criteria'!$B$26,"High",IF(L53&gt;='Risk Criteria'!$B$25,"Medium","Low"))))</f>
        <v/>
      </c>
      <c r="N53" s="30"/>
      <c r="O53" s="30"/>
      <c r="P53" s="30"/>
      <c r="Q53" s="36" t="str">
        <f t="shared" si="3"/>
        <v/>
      </c>
      <c r="R53" s="29" t="str">
        <f>IF(Q53="","",IF(Q53&gt;='Risk Criteria'!$B$27,"Extreme",IF(Q53&gt;='Risk Criteria'!$B$26,"High",IF(Q53&gt;='Risk Criteria'!$B$25,"Medium","Low"))))</f>
        <v/>
      </c>
      <c r="S53" s="29" t="str">
        <f>IF(Q53="","",IF(Q53&lt;='Risk Criteria'!$C$30,"Yes","No"))</f>
        <v/>
      </c>
      <c r="T53" s="30"/>
      <c r="U53" s="19"/>
      <c r="V53" s="30"/>
    </row>
    <row r="54" spans="1:22" ht="30" customHeight="1" x14ac:dyDescent="0.45">
      <c r="A54" s="30"/>
      <c r="B54" s="19"/>
      <c r="C54" s="19"/>
      <c r="D54" s="30"/>
      <c r="E54" s="19"/>
      <c r="F54" s="19"/>
      <c r="G54" s="19"/>
      <c r="H54" s="19"/>
      <c r="I54" s="19"/>
      <c r="J54" s="30"/>
      <c r="K54" s="30"/>
      <c r="L54" s="36" t="str">
        <f t="shared" si="2"/>
        <v/>
      </c>
      <c r="M54" s="29" t="str">
        <f>IF(L54="","",IF(L54&gt;='Risk Criteria'!$B$27,"Extreme",IF(L54&gt;='Risk Criteria'!$B$26,"High",IF(L54&gt;='Risk Criteria'!$B$25,"Medium","Low"))))</f>
        <v/>
      </c>
      <c r="N54" s="30"/>
      <c r="O54" s="30"/>
      <c r="P54" s="30"/>
      <c r="Q54" s="36" t="str">
        <f t="shared" si="3"/>
        <v/>
      </c>
      <c r="R54" s="29" t="str">
        <f>IF(Q54="","",IF(Q54&gt;='Risk Criteria'!$B$27,"Extreme",IF(Q54&gt;='Risk Criteria'!$B$26,"High",IF(Q54&gt;='Risk Criteria'!$B$25,"Medium","Low"))))</f>
        <v/>
      </c>
      <c r="S54" s="29" t="str">
        <f>IF(Q54="","",IF(Q54&lt;='Risk Criteria'!$C$30,"Yes","No"))</f>
        <v/>
      </c>
      <c r="T54" s="30"/>
      <c r="U54" s="19"/>
      <c r="V54" s="30"/>
    </row>
    <row r="55" spans="1:22" ht="30" customHeight="1" x14ac:dyDescent="0.45">
      <c r="A55" s="30"/>
      <c r="B55" s="19"/>
      <c r="C55" s="19"/>
      <c r="D55" s="30"/>
      <c r="E55" s="19"/>
      <c r="F55" s="19"/>
      <c r="G55" s="19"/>
      <c r="H55" s="19"/>
      <c r="I55" s="19"/>
      <c r="J55" s="30"/>
      <c r="K55" s="30"/>
      <c r="L55" s="36" t="str">
        <f t="shared" si="2"/>
        <v/>
      </c>
      <c r="M55" s="29" t="str">
        <f>IF(L55="","",IF(L55&gt;='Risk Criteria'!$B$27,"Extreme",IF(L55&gt;='Risk Criteria'!$B$26,"High",IF(L55&gt;='Risk Criteria'!$B$25,"Medium","Low"))))</f>
        <v/>
      </c>
      <c r="N55" s="30"/>
      <c r="O55" s="30"/>
      <c r="P55" s="30"/>
      <c r="Q55" s="36" t="str">
        <f t="shared" si="3"/>
        <v/>
      </c>
      <c r="R55" s="29" t="str">
        <f>IF(Q55="","",IF(Q55&gt;='Risk Criteria'!$B$27,"Extreme",IF(Q55&gt;='Risk Criteria'!$B$26,"High",IF(Q55&gt;='Risk Criteria'!$B$25,"Medium","Low"))))</f>
        <v/>
      </c>
      <c r="S55" s="29" t="str">
        <f>IF(Q55="","",IF(Q55&lt;='Risk Criteria'!$C$30,"Yes","No"))</f>
        <v/>
      </c>
      <c r="T55" s="30"/>
      <c r="U55" s="19"/>
      <c r="V55" s="30"/>
    </row>
    <row r="56" spans="1:22" ht="30" customHeight="1" x14ac:dyDescent="0.45">
      <c r="A56" s="30"/>
      <c r="B56" s="19"/>
      <c r="C56" s="19"/>
      <c r="D56" s="30"/>
      <c r="E56" s="19"/>
      <c r="F56" s="19"/>
      <c r="G56" s="19"/>
      <c r="H56" s="19"/>
      <c r="I56" s="19"/>
      <c r="J56" s="30"/>
      <c r="K56" s="30"/>
      <c r="L56" s="36" t="str">
        <f t="shared" si="2"/>
        <v/>
      </c>
      <c r="M56" s="29" t="str">
        <f>IF(L56="","",IF(L56&gt;='Risk Criteria'!$B$27,"Extreme",IF(L56&gt;='Risk Criteria'!$B$26,"High",IF(L56&gt;='Risk Criteria'!$B$25,"Medium","Low"))))</f>
        <v/>
      </c>
      <c r="N56" s="30"/>
      <c r="O56" s="30"/>
      <c r="P56" s="30"/>
      <c r="Q56" s="36" t="str">
        <f t="shared" si="3"/>
        <v/>
      </c>
      <c r="R56" s="29" t="str">
        <f>IF(Q56="","",IF(Q56&gt;='Risk Criteria'!$B$27,"Extreme",IF(Q56&gt;='Risk Criteria'!$B$26,"High",IF(Q56&gt;='Risk Criteria'!$B$25,"Medium","Low"))))</f>
        <v/>
      </c>
      <c r="S56" s="29" t="str">
        <f>IF(Q56="","",IF(Q56&lt;='Risk Criteria'!$C$30,"Yes","No"))</f>
        <v/>
      </c>
      <c r="T56" s="30"/>
      <c r="U56" s="19"/>
      <c r="V56" s="30"/>
    </row>
    <row r="57" spans="1:22" ht="30" customHeight="1" x14ac:dyDescent="0.45">
      <c r="A57" s="30"/>
      <c r="B57" s="19"/>
      <c r="C57" s="19"/>
      <c r="D57" s="30"/>
      <c r="E57" s="19"/>
      <c r="F57" s="19"/>
      <c r="G57" s="19"/>
      <c r="H57" s="19"/>
      <c r="I57" s="19"/>
      <c r="J57" s="30"/>
      <c r="K57" s="30"/>
      <c r="L57" s="36" t="str">
        <f t="shared" si="2"/>
        <v/>
      </c>
      <c r="M57" s="29" t="str">
        <f>IF(L57="","",IF(L57&gt;='Risk Criteria'!$B$27,"Extreme",IF(L57&gt;='Risk Criteria'!$B$26,"High",IF(L57&gt;='Risk Criteria'!$B$25,"Medium","Low"))))</f>
        <v/>
      </c>
      <c r="N57" s="30"/>
      <c r="O57" s="30"/>
      <c r="P57" s="30"/>
      <c r="Q57" s="36" t="str">
        <f t="shared" si="3"/>
        <v/>
      </c>
      <c r="R57" s="29" t="str">
        <f>IF(Q57="","",IF(Q57&gt;='Risk Criteria'!$B$27,"Extreme",IF(Q57&gt;='Risk Criteria'!$B$26,"High",IF(Q57&gt;='Risk Criteria'!$B$25,"Medium","Low"))))</f>
        <v/>
      </c>
      <c r="S57" s="29" t="str">
        <f>IF(Q57="","",IF(Q57&lt;='Risk Criteria'!$C$30,"Yes","No"))</f>
        <v/>
      </c>
      <c r="T57" s="30"/>
      <c r="U57" s="19"/>
      <c r="V57" s="30"/>
    </row>
    <row r="58" spans="1:22" ht="30" customHeight="1" x14ac:dyDescent="0.45">
      <c r="A58" s="30"/>
      <c r="B58" s="19"/>
      <c r="C58" s="19"/>
      <c r="D58" s="30"/>
      <c r="E58" s="19"/>
      <c r="F58" s="19"/>
      <c r="G58" s="19"/>
      <c r="H58" s="19"/>
      <c r="I58" s="19"/>
      <c r="J58" s="30"/>
      <c r="K58" s="30"/>
      <c r="L58" s="36" t="str">
        <f t="shared" si="2"/>
        <v/>
      </c>
      <c r="M58" s="29" t="str">
        <f>IF(L58="","",IF(L58&gt;='Risk Criteria'!$B$27,"Extreme",IF(L58&gt;='Risk Criteria'!$B$26,"High",IF(L58&gt;='Risk Criteria'!$B$25,"Medium","Low"))))</f>
        <v/>
      </c>
      <c r="N58" s="30"/>
      <c r="O58" s="30"/>
      <c r="P58" s="30"/>
      <c r="Q58" s="36" t="str">
        <f t="shared" si="3"/>
        <v/>
      </c>
      <c r="R58" s="29" t="str">
        <f>IF(Q58="","",IF(Q58&gt;='Risk Criteria'!$B$27,"Extreme",IF(Q58&gt;='Risk Criteria'!$B$26,"High",IF(Q58&gt;='Risk Criteria'!$B$25,"Medium","Low"))))</f>
        <v/>
      </c>
      <c r="S58" s="29" t="str">
        <f>IF(Q58="","",IF(Q58&lt;='Risk Criteria'!$C$30,"Yes","No"))</f>
        <v/>
      </c>
      <c r="T58" s="30"/>
      <c r="U58" s="19"/>
      <c r="V58" s="30"/>
    </row>
    <row r="59" spans="1:22" ht="30" customHeight="1" x14ac:dyDescent="0.45">
      <c r="A59" s="30"/>
      <c r="B59" s="19"/>
      <c r="C59" s="19"/>
      <c r="D59" s="30"/>
      <c r="E59" s="19"/>
      <c r="F59" s="19"/>
      <c r="G59" s="19"/>
      <c r="H59" s="19"/>
      <c r="I59" s="19"/>
      <c r="J59" s="30"/>
      <c r="K59" s="30"/>
      <c r="L59" s="36" t="str">
        <f t="shared" si="2"/>
        <v/>
      </c>
      <c r="M59" s="29" t="str">
        <f>IF(L59="","",IF(L59&gt;='Risk Criteria'!$B$27,"Extreme",IF(L59&gt;='Risk Criteria'!$B$26,"High",IF(L59&gt;='Risk Criteria'!$B$25,"Medium","Low"))))</f>
        <v/>
      </c>
      <c r="N59" s="30"/>
      <c r="O59" s="30"/>
      <c r="P59" s="30"/>
      <c r="Q59" s="36" t="str">
        <f t="shared" si="3"/>
        <v/>
      </c>
      <c r="R59" s="29" t="str">
        <f>IF(Q59="","",IF(Q59&gt;='Risk Criteria'!$B$27,"Extreme",IF(Q59&gt;='Risk Criteria'!$B$26,"High",IF(Q59&gt;='Risk Criteria'!$B$25,"Medium","Low"))))</f>
        <v/>
      </c>
      <c r="S59" s="29" t="str">
        <f>IF(Q59="","",IF(Q59&lt;='Risk Criteria'!$C$30,"Yes","No"))</f>
        <v/>
      </c>
      <c r="T59" s="30"/>
      <c r="U59" s="19"/>
      <c r="V59" s="30"/>
    </row>
    <row r="60" spans="1:22" ht="30" customHeight="1" x14ac:dyDescent="0.45">
      <c r="A60" s="30"/>
      <c r="B60" s="19"/>
      <c r="C60" s="19"/>
      <c r="D60" s="30"/>
      <c r="E60" s="19"/>
      <c r="F60" s="19"/>
      <c r="G60" s="19"/>
      <c r="H60" s="19"/>
      <c r="I60" s="19"/>
      <c r="J60" s="30"/>
      <c r="K60" s="30"/>
      <c r="L60" s="36" t="str">
        <f t="shared" si="2"/>
        <v/>
      </c>
      <c r="M60" s="29" t="str">
        <f>IF(L60="","",IF(L60&gt;='Risk Criteria'!$B$27,"Extreme",IF(L60&gt;='Risk Criteria'!$B$26,"High",IF(L60&gt;='Risk Criteria'!$B$25,"Medium","Low"))))</f>
        <v/>
      </c>
      <c r="N60" s="30"/>
      <c r="O60" s="30"/>
      <c r="P60" s="30"/>
      <c r="Q60" s="36" t="str">
        <f t="shared" si="3"/>
        <v/>
      </c>
      <c r="R60" s="29" t="str">
        <f>IF(Q60="","",IF(Q60&gt;='Risk Criteria'!$B$27,"Extreme",IF(Q60&gt;='Risk Criteria'!$B$26,"High",IF(Q60&gt;='Risk Criteria'!$B$25,"Medium","Low"))))</f>
        <v/>
      </c>
      <c r="S60" s="29" t="str">
        <f>IF(Q60="","",IF(Q60&lt;='Risk Criteria'!$C$30,"Yes","No"))</f>
        <v/>
      </c>
      <c r="T60" s="30"/>
      <c r="U60" s="19"/>
      <c r="V60" s="30"/>
    </row>
    <row r="61" spans="1:22" ht="30" customHeight="1" x14ac:dyDescent="0.45">
      <c r="A61" s="30"/>
      <c r="B61" s="19"/>
      <c r="C61" s="19"/>
      <c r="D61" s="30"/>
      <c r="E61" s="19"/>
      <c r="F61" s="19"/>
      <c r="G61" s="19"/>
      <c r="H61" s="19"/>
      <c r="I61" s="19"/>
      <c r="J61" s="30"/>
      <c r="K61" s="30"/>
      <c r="L61" s="36" t="str">
        <f t="shared" si="2"/>
        <v/>
      </c>
      <c r="M61" s="29" t="str">
        <f>IF(L61="","",IF(L61&gt;='Risk Criteria'!$B$27,"Extreme",IF(L61&gt;='Risk Criteria'!$B$26,"High",IF(L61&gt;='Risk Criteria'!$B$25,"Medium","Low"))))</f>
        <v/>
      </c>
      <c r="N61" s="30"/>
      <c r="O61" s="30"/>
      <c r="P61" s="30"/>
      <c r="Q61" s="36" t="str">
        <f t="shared" si="3"/>
        <v/>
      </c>
      <c r="R61" s="29" t="str">
        <f>IF(Q61="","",IF(Q61&gt;='Risk Criteria'!$B$27,"Extreme",IF(Q61&gt;='Risk Criteria'!$B$26,"High",IF(Q61&gt;='Risk Criteria'!$B$25,"Medium","Low"))))</f>
        <v/>
      </c>
      <c r="S61" s="29" t="str">
        <f>IF(Q61="","",IF(Q61&lt;='Risk Criteria'!$C$30,"Yes","No"))</f>
        <v/>
      </c>
      <c r="T61" s="30"/>
      <c r="U61" s="19"/>
      <c r="V61" s="30"/>
    </row>
    <row r="62" spans="1:22" ht="30" customHeight="1" x14ac:dyDescent="0.45">
      <c r="A62" s="30"/>
      <c r="B62" s="19"/>
      <c r="C62" s="19"/>
      <c r="D62" s="30"/>
      <c r="E62" s="19"/>
      <c r="F62" s="19"/>
      <c r="G62" s="19"/>
      <c r="H62" s="19"/>
      <c r="I62" s="19"/>
      <c r="J62" s="30"/>
      <c r="K62" s="30"/>
      <c r="L62" s="36" t="str">
        <f t="shared" si="2"/>
        <v/>
      </c>
      <c r="M62" s="29" t="str">
        <f>IF(L62="","",IF(L62&gt;='Risk Criteria'!$B$27,"Extreme",IF(L62&gt;='Risk Criteria'!$B$26,"High",IF(L62&gt;='Risk Criteria'!$B$25,"Medium","Low"))))</f>
        <v/>
      </c>
      <c r="N62" s="30"/>
      <c r="O62" s="30"/>
      <c r="P62" s="30"/>
      <c r="Q62" s="36" t="str">
        <f t="shared" si="3"/>
        <v/>
      </c>
      <c r="R62" s="29" t="str">
        <f>IF(Q62="","",IF(Q62&gt;='Risk Criteria'!$B$27,"Extreme",IF(Q62&gt;='Risk Criteria'!$B$26,"High",IF(Q62&gt;='Risk Criteria'!$B$25,"Medium","Low"))))</f>
        <v/>
      </c>
      <c r="S62" s="29" t="str">
        <f>IF(Q62="","",IF(Q62&lt;='Risk Criteria'!$C$30,"Yes","No"))</f>
        <v/>
      </c>
      <c r="T62" s="30"/>
      <c r="U62" s="19"/>
      <c r="V62" s="30"/>
    </row>
    <row r="63" spans="1:22" ht="30" customHeight="1" x14ac:dyDescent="0.45">
      <c r="A63" s="30"/>
      <c r="B63" s="19"/>
      <c r="C63" s="19"/>
      <c r="D63" s="30"/>
      <c r="E63" s="19"/>
      <c r="F63" s="19"/>
      <c r="G63" s="19"/>
      <c r="H63" s="19"/>
      <c r="I63" s="19"/>
      <c r="J63" s="30"/>
      <c r="K63" s="30"/>
      <c r="L63" s="36" t="str">
        <f t="shared" si="2"/>
        <v/>
      </c>
      <c r="M63" s="29" t="str">
        <f>IF(L63="","",IF(L63&gt;='Risk Criteria'!$B$27,"Extreme",IF(L63&gt;='Risk Criteria'!$B$26,"High",IF(L63&gt;='Risk Criteria'!$B$25,"Medium","Low"))))</f>
        <v/>
      </c>
      <c r="N63" s="30"/>
      <c r="O63" s="30"/>
      <c r="P63" s="30"/>
      <c r="Q63" s="36" t="str">
        <f t="shared" si="3"/>
        <v/>
      </c>
      <c r="R63" s="29" t="str">
        <f>IF(Q63="","",IF(Q63&gt;='Risk Criteria'!$B$27,"Extreme",IF(Q63&gt;='Risk Criteria'!$B$26,"High",IF(Q63&gt;='Risk Criteria'!$B$25,"Medium","Low"))))</f>
        <v/>
      </c>
      <c r="S63" s="29" t="str">
        <f>IF(Q63="","",IF(Q63&lt;='Risk Criteria'!$C$30,"Yes","No"))</f>
        <v/>
      </c>
      <c r="T63" s="30"/>
      <c r="U63" s="19"/>
      <c r="V63" s="30"/>
    </row>
    <row r="64" spans="1:22" ht="30" customHeight="1" x14ac:dyDescent="0.45">
      <c r="A64" s="30"/>
      <c r="B64" s="19"/>
      <c r="C64" s="19"/>
      <c r="D64" s="30"/>
      <c r="E64" s="19"/>
      <c r="F64" s="19"/>
      <c r="G64" s="19"/>
      <c r="H64" s="19"/>
      <c r="I64" s="19"/>
      <c r="J64" s="30"/>
      <c r="K64" s="30"/>
      <c r="L64" s="36" t="str">
        <f t="shared" si="2"/>
        <v/>
      </c>
      <c r="M64" s="29" t="str">
        <f>IF(L64="","",IF(L64&gt;='Risk Criteria'!$B$27,"Extreme",IF(L64&gt;='Risk Criteria'!$B$26,"High",IF(L64&gt;='Risk Criteria'!$B$25,"Medium","Low"))))</f>
        <v/>
      </c>
      <c r="N64" s="30"/>
      <c r="O64" s="30"/>
      <c r="P64" s="30"/>
      <c r="Q64" s="36" t="str">
        <f t="shared" si="3"/>
        <v/>
      </c>
      <c r="R64" s="29" t="str">
        <f>IF(Q64="","",IF(Q64&gt;='Risk Criteria'!$B$27,"Extreme",IF(Q64&gt;='Risk Criteria'!$B$26,"High",IF(Q64&gt;='Risk Criteria'!$B$25,"Medium","Low"))))</f>
        <v/>
      </c>
      <c r="S64" s="29" t="str">
        <f>IF(Q64="","",IF(Q64&lt;='Risk Criteria'!$C$30,"Yes","No"))</f>
        <v/>
      </c>
      <c r="T64" s="30"/>
      <c r="U64" s="19"/>
      <c r="V64" s="30"/>
    </row>
    <row r="65" spans="1:22" ht="30" customHeight="1" x14ac:dyDescent="0.45">
      <c r="A65" s="30"/>
      <c r="B65" s="19"/>
      <c r="C65" s="19"/>
      <c r="D65" s="30"/>
      <c r="E65" s="19"/>
      <c r="F65" s="19"/>
      <c r="G65" s="19"/>
      <c r="H65" s="19"/>
      <c r="I65" s="19"/>
      <c r="J65" s="30"/>
      <c r="K65" s="30"/>
      <c r="L65" s="36" t="str">
        <f t="shared" si="2"/>
        <v/>
      </c>
      <c r="M65" s="29" t="str">
        <f>IF(L65="","",IF(L65&gt;='Risk Criteria'!$B$27,"Extreme",IF(L65&gt;='Risk Criteria'!$B$26,"High",IF(L65&gt;='Risk Criteria'!$B$25,"Medium","Low"))))</f>
        <v/>
      </c>
      <c r="N65" s="30"/>
      <c r="O65" s="30"/>
      <c r="P65" s="30"/>
      <c r="Q65" s="36" t="str">
        <f t="shared" si="3"/>
        <v/>
      </c>
      <c r="R65" s="29" t="str">
        <f>IF(Q65="","",IF(Q65&gt;='Risk Criteria'!$B$27,"Extreme",IF(Q65&gt;='Risk Criteria'!$B$26,"High",IF(Q65&gt;='Risk Criteria'!$B$25,"Medium","Low"))))</f>
        <v/>
      </c>
      <c r="S65" s="29" t="str">
        <f>IF(Q65="","",IF(Q65&lt;='Risk Criteria'!$C$30,"Yes","No"))</f>
        <v/>
      </c>
      <c r="T65" s="30"/>
      <c r="U65" s="19"/>
      <c r="V65" s="30"/>
    </row>
    <row r="66" spans="1:22" ht="30" customHeight="1" x14ac:dyDescent="0.45">
      <c r="A66" s="30"/>
      <c r="B66" s="19"/>
      <c r="C66" s="19"/>
      <c r="D66" s="30"/>
      <c r="E66" s="19"/>
      <c r="F66" s="19"/>
      <c r="G66" s="19"/>
      <c r="H66" s="19"/>
      <c r="I66" s="19"/>
      <c r="J66" s="30"/>
      <c r="K66" s="30"/>
      <c r="L66" s="36" t="str">
        <f t="shared" si="2"/>
        <v/>
      </c>
      <c r="M66" s="29" t="str">
        <f>IF(L66="","",IF(L66&gt;='Risk Criteria'!$B$27,"Extreme",IF(L66&gt;='Risk Criteria'!$B$26,"High",IF(L66&gt;='Risk Criteria'!$B$25,"Medium","Low"))))</f>
        <v/>
      </c>
      <c r="N66" s="30"/>
      <c r="O66" s="30"/>
      <c r="P66" s="30"/>
      <c r="Q66" s="36" t="str">
        <f t="shared" si="3"/>
        <v/>
      </c>
      <c r="R66" s="29" t="str">
        <f>IF(Q66="","",IF(Q66&gt;='Risk Criteria'!$B$27,"Extreme",IF(Q66&gt;='Risk Criteria'!$B$26,"High",IF(Q66&gt;='Risk Criteria'!$B$25,"Medium","Low"))))</f>
        <v/>
      </c>
      <c r="S66" s="29" t="str">
        <f>IF(Q66="","",IF(Q66&lt;='Risk Criteria'!$C$30,"Yes","No"))</f>
        <v/>
      </c>
      <c r="T66" s="30"/>
      <c r="U66" s="19"/>
      <c r="V66" s="30"/>
    </row>
  </sheetData>
  <autoFilter ref="A5:V66" xr:uid="{00000000-0009-0000-0000-000004000000}"/>
  <conditionalFormatting sqref="M6:M66">
    <cfRule type="cellIs" dxfId="124" priority="1" operator="equal">
      <formula>"Low"</formula>
    </cfRule>
    <cfRule type="cellIs" dxfId="123" priority="2" operator="equal">
      <formula>"Medium"</formula>
    </cfRule>
    <cfRule type="cellIs" dxfId="122" priority="3" operator="equal">
      <formula>"High"</formula>
    </cfRule>
    <cfRule type="cellIs" dxfId="121" priority="4" operator="equal">
      <formula>"Extreme"</formula>
    </cfRule>
  </conditionalFormatting>
  <conditionalFormatting sqref="R6:R66">
    <cfRule type="cellIs" dxfId="120" priority="5" operator="equal">
      <formula>"Low"</formula>
    </cfRule>
    <cfRule type="cellIs" dxfId="119" priority="6" operator="equal">
      <formula>"Medium"</formula>
    </cfRule>
    <cfRule type="cellIs" dxfId="118" priority="7" operator="equal">
      <formula>"High"</formula>
    </cfRule>
    <cfRule type="cellIs" dxfId="117" priority="8" operator="equal">
      <formula>"Extreme"</formula>
    </cfRule>
  </conditionalFormatting>
  <conditionalFormatting sqref="S6:S66">
    <cfRule type="cellIs" dxfId="116" priority="9" operator="equal">
      <formula>"No"</formula>
    </cfRule>
    <cfRule type="cellIs" dxfId="115" priority="10" operator="equal">
      <formula>"Yes"</formula>
    </cfRule>
  </conditionalFormatting>
  <dataValidations count="5">
    <dataValidation type="list" allowBlank="1" errorTitle="Invalid entry" error="Please choose a value from the list." sqref="D7:D66" xr:uid="{00000000-0002-0000-0400-000000000000}">
      <formula1>"Adversarial,Accidental,Structural,Environmental"</formula1>
    </dataValidation>
    <dataValidation type="whole" allowBlank="1" error="Enter a whole number from 1 to 5." sqref="J7:J66 K7:K66 O7:O66 P7:P66" xr:uid="{00000000-0002-0000-0400-000002000000}">
      <formula1>1</formula1>
      <formula2>5</formula2>
    </dataValidation>
    <dataValidation type="list" allowBlank="1" errorTitle="Invalid entry" error="Please choose a value from the list." sqref="N7:N66" xr:uid="{00000000-0002-0000-0400-000003000000}">
      <formula1>"Effective,Partially effective,Ineffective,Not assessed"</formula1>
    </dataValidation>
    <dataValidation type="list" allowBlank="1" errorTitle="Invalid entry" error="Please choose a value from the list." sqref="T7:T66" xr:uid="{00000000-0002-0000-0400-000004000000}">
      <formula1>"Mitigate,Accept,Transfer,Avoid"</formula1>
    </dataValidation>
    <dataValidation type="list" allowBlank="1" errorTitle="Invalid entry" error="Please choose a value from the list." sqref="V7:V66" xr:uid="{00000000-0002-0000-0400-000005000000}">
      <formula1>"Open,In treatment,Accepted,Closed"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Cyber Security Risk Assessment Workbook&amp;C&amp;8 © Muhammad Anwar · muhammad-anwar.com&amp;R&amp;8 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1000000}">
          <x14:formula1>
            <xm:f>'Risk Library'!$AA$1:$AA$20</xm:f>
          </x14:formula1>
          <xm:sqref>H7:H66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06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2" width="10" customWidth="1"/>
    <col min="3" max="3" width="12" customWidth="1"/>
    <col min="4" max="4" width="44" customWidth="1"/>
    <col min="5" max="5" width="24" customWidth="1"/>
    <col min="6" max="6" width="18" customWidth="1"/>
    <col min="7" max="7" width="12" customWidth="1"/>
    <col min="8" max="9" width="13" customWidth="1"/>
    <col min="10" max="10" width="12" customWidth="1"/>
    <col min="11" max="11" width="11" customWidth="1"/>
  </cols>
  <sheetData>
    <row r="1" spans="1:11" ht="30" customHeight="1" x14ac:dyDescent="0.45">
      <c r="A1" s="13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51</v>
      </c>
    </row>
    <row r="2" spans="1:11" ht="18" customHeight="1" x14ac:dyDescent="0.45">
      <c r="A2" s="16" t="s">
        <v>311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4.05" customHeight="1" x14ac:dyDescent="0.45">
      <c r="A3" s="2"/>
      <c r="B3" s="2"/>
      <c r="C3" s="2"/>
      <c r="D3" s="3"/>
      <c r="E3" s="3"/>
      <c r="F3" s="3"/>
      <c r="G3" s="4"/>
      <c r="H3" s="4"/>
      <c r="I3" s="4"/>
      <c r="J3" s="5"/>
      <c r="K3" s="5"/>
    </row>
    <row r="5" spans="1:11" ht="32" customHeight="1" x14ac:dyDescent="0.45">
      <c r="A5" s="25" t="s">
        <v>312</v>
      </c>
      <c r="B5" s="25" t="s">
        <v>283</v>
      </c>
      <c r="C5" s="25" t="s">
        <v>313</v>
      </c>
      <c r="D5" s="25" t="s">
        <v>314</v>
      </c>
      <c r="E5" s="25" t="s">
        <v>315</v>
      </c>
      <c r="F5" s="25" t="s">
        <v>316</v>
      </c>
      <c r="G5" s="25" t="s">
        <v>317</v>
      </c>
      <c r="H5" s="25" t="s">
        <v>318</v>
      </c>
      <c r="I5" s="25" t="s">
        <v>301</v>
      </c>
      <c r="J5" s="25" t="s">
        <v>319</v>
      </c>
      <c r="K5" s="25" t="s">
        <v>320</v>
      </c>
    </row>
    <row r="6" spans="1:11" ht="44" customHeight="1" x14ac:dyDescent="0.45">
      <c r="A6" s="34" t="s">
        <v>321</v>
      </c>
      <c r="B6" s="34" t="s">
        <v>302</v>
      </c>
      <c r="C6" s="29" t="str">
        <f>IF(B6="","",IFERROR(INDEX('Risk Register'!$R$6:$R$66,MATCH(B6,'Risk Register'!$A$6:$A$66,0)),"Check ID"))</f>
        <v>High</v>
      </c>
      <c r="D6" s="35" t="s">
        <v>322</v>
      </c>
      <c r="E6" s="35" t="s">
        <v>323</v>
      </c>
      <c r="F6" s="35" t="s">
        <v>324</v>
      </c>
      <c r="G6" s="37" t="s">
        <v>325</v>
      </c>
      <c r="H6" s="38">
        <v>45000</v>
      </c>
      <c r="I6" s="34" t="s">
        <v>326</v>
      </c>
      <c r="J6" s="34" t="s">
        <v>33</v>
      </c>
      <c r="K6" s="36">
        <f t="shared" ref="K6:K37" ca="1" si="0">IF(OR(G6="",I6="Complete",I6="Verified"),"",MAX(0,TODAY()-G6))</f>
        <v>0</v>
      </c>
    </row>
    <row r="7" spans="1:11" ht="24" customHeight="1" x14ac:dyDescent="0.45">
      <c r="A7" s="30"/>
      <c r="B7" s="30"/>
      <c r="C7" s="29" t="str">
        <f>IF(B7="","",IFERROR(INDEX('Risk Register'!$R$6:$R$66,MATCH(B7,'Risk Register'!$A$6:$A$66,0)),"Check ID"))</f>
        <v/>
      </c>
      <c r="D7" s="19"/>
      <c r="E7" s="19"/>
      <c r="F7" s="19"/>
      <c r="G7" s="39"/>
      <c r="H7" s="40"/>
      <c r="I7" s="30"/>
      <c r="J7" s="30"/>
      <c r="K7" s="36" t="str">
        <f t="shared" ca="1" si="0"/>
        <v/>
      </c>
    </row>
    <row r="8" spans="1:11" ht="24" customHeight="1" x14ac:dyDescent="0.45">
      <c r="A8" s="30"/>
      <c r="B8" s="30"/>
      <c r="C8" s="29" t="str">
        <f>IF(B8="","",IFERROR(INDEX('Risk Register'!$R$6:$R$66,MATCH(B8,'Risk Register'!$A$6:$A$66,0)),"Check ID"))</f>
        <v/>
      </c>
      <c r="D8" s="19"/>
      <c r="E8" s="19"/>
      <c r="F8" s="19"/>
      <c r="G8" s="39"/>
      <c r="H8" s="40"/>
      <c r="I8" s="30"/>
      <c r="J8" s="30"/>
      <c r="K8" s="36" t="str">
        <f t="shared" ca="1" si="0"/>
        <v/>
      </c>
    </row>
    <row r="9" spans="1:11" ht="24" customHeight="1" x14ac:dyDescent="0.45">
      <c r="A9" s="30"/>
      <c r="B9" s="30"/>
      <c r="C9" s="29" t="str">
        <f>IF(B9="","",IFERROR(INDEX('Risk Register'!$R$6:$R$66,MATCH(B9,'Risk Register'!$A$6:$A$66,0)),"Check ID"))</f>
        <v/>
      </c>
      <c r="D9" s="19"/>
      <c r="E9" s="19"/>
      <c r="F9" s="19"/>
      <c r="G9" s="39"/>
      <c r="H9" s="40"/>
      <c r="I9" s="30"/>
      <c r="J9" s="30"/>
      <c r="K9" s="36" t="str">
        <f t="shared" ca="1" si="0"/>
        <v/>
      </c>
    </row>
    <row r="10" spans="1:11" ht="24" customHeight="1" x14ac:dyDescent="0.45">
      <c r="A10" s="30"/>
      <c r="B10" s="30"/>
      <c r="C10" s="29" t="str">
        <f>IF(B10="","",IFERROR(INDEX('Risk Register'!$R$6:$R$66,MATCH(B10,'Risk Register'!$A$6:$A$66,0)),"Check ID"))</f>
        <v/>
      </c>
      <c r="D10" s="19"/>
      <c r="E10" s="19"/>
      <c r="F10" s="19"/>
      <c r="G10" s="39"/>
      <c r="H10" s="40"/>
      <c r="I10" s="30"/>
      <c r="J10" s="30"/>
      <c r="K10" s="36" t="str">
        <f t="shared" ca="1" si="0"/>
        <v/>
      </c>
    </row>
    <row r="11" spans="1:11" ht="24" customHeight="1" x14ac:dyDescent="0.45">
      <c r="A11" s="30"/>
      <c r="B11" s="30"/>
      <c r="C11" s="29" t="str">
        <f>IF(B11="","",IFERROR(INDEX('Risk Register'!$R$6:$R$66,MATCH(B11,'Risk Register'!$A$6:$A$66,0)),"Check ID"))</f>
        <v/>
      </c>
      <c r="D11" s="19"/>
      <c r="E11" s="19"/>
      <c r="F11" s="19"/>
      <c r="G11" s="39"/>
      <c r="H11" s="40"/>
      <c r="I11" s="30"/>
      <c r="J11" s="30"/>
      <c r="K11" s="36" t="str">
        <f t="shared" ca="1" si="0"/>
        <v/>
      </c>
    </row>
    <row r="12" spans="1:11" ht="24" customHeight="1" x14ac:dyDescent="0.45">
      <c r="A12" s="30"/>
      <c r="B12" s="30"/>
      <c r="C12" s="29" t="str">
        <f>IF(B12="","",IFERROR(INDEX('Risk Register'!$R$6:$R$66,MATCH(B12,'Risk Register'!$A$6:$A$66,0)),"Check ID"))</f>
        <v/>
      </c>
      <c r="D12" s="19"/>
      <c r="E12" s="19"/>
      <c r="F12" s="19"/>
      <c r="G12" s="39"/>
      <c r="H12" s="40"/>
      <c r="I12" s="30"/>
      <c r="J12" s="30"/>
      <c r="K12" s="36" t="str">
        <f t="shared" ca="1" si="0"/>
        <v/>
      </c>
    </row>
    <row r="13" spans="1:11" ht="24" customHeight="1" x14ac:dyDescent="0.45">
      <c r="A13" s="30"/>
      <c r="B13" s="30"/>
      <c r="C13" s="29" t="str">
        <f>IF(B13="","",IFERROR(INDEX('Risk Register'!$R$6:$R$66,MATCH(B13,'Risk Register'!$A$6:$A$66,0)),"Check ID"))</f>
        <v/>
      </c>
      <c r="D13" s="19"/>
      <c r="E13" s="19"/>
      <c r="F13" s="19"/>
      <c r="G13" s="39"/>
      <c r="H13" s="40"/>
      <c r="I13" s="30"/>
      <c r="J13" s="30"/>
      <c r="K13" s="36" t="str">
        <f t="shared" ca="1" si="0"/>
        <v/>
      </c>
    </row>
    <row r="14" spans="1:11" ht="24" customHeight="1" x14ac:dyDescent="0.45">
      <c r="A14" s="30"/>
      <c r="B14" s="30"/>
      <c r="C14" s="29" t="str">
        <f>IF(B14="","",IFERROR(INDEX('Risk Register'!$R$6:$R$66,MATCH(B14,'Risk Register'!$A$6:$A$66,0)),"Check ID"))</f>
        <v/>
      </c>
      <c r="D14" s="19"/>
      <c r="E14" s="19"/>
      <c r="F14" s="19"/>
      <c r="G14" s="39"/>
      <c r="H14" s="40"/>
      <c r="I14" s="30"/>
      <c r="J14" s="30"/>
      <c r="K14" s="36" t="str">
        <f t="shared" ca="1" si="0"/>
        <v/>
      </c>
    </row>
    <row r="15" spans="1:11" ht="24" customHeight="1" x14ac:dyDescent="0.45">
      <c r="A15" s="30"/>
      <c r="B15" s="30"/>
      <c r="C15" s="29" t="str">
        <f>IF(B15="","",IFERROR(INDEX('Risk Register'!$R$6:$R$66,MATCH(B15,'Risk Register'!$A$6:$A$66,0)),"Check ID"))</f>
        <v/>
      </c>
      <c r="D15" s="19"/>
      <c r="E15" s="19"/>
      <c r="F15" s="19"/>
      <c r="G15" s="39"/>
      <c r="H15" s="40"/>
      <c r="I15" s="30"/>
      <c r="J15" s="30"/>
      <c r="K15" s="36" t="str">
        <f t="shared" ca="1" si="0"/>
        <v/>
      </c>
    </row>
    <row r="16" spans="1:11" ht="24" customHeight="1" x14ac:dyDescent="0.45">
      <c r="A16" s="30"/>
      <c r="B16" s="30"/>
      <c r="C16" s="29" t="str">
        <f>IF(B16="","",IFERROR(INDEX('Risk Register'!$R$6:$R$66,MATCH(B16,'Risk Register'!$A$6:$A$66,0)),"Check ID"))</f>
        <v/>
      </c>
      <c r="D16" s="19"/>
      <c r="E16" s="19"/>
      <c r="F16" s="19"/>
      <c r="G16" s="39"/>
      <c r="H16" s="40"/>
      <c r="I16" s="30"/>
      <c r="J16" s="30"/>
      <c r="K16" s="36" t="str">
        <f t="shared" ca="1" si="0"/>
        <v/>
      </c>
    </row>
    <row r="17" spans="1:11" ht="24" customHeight="1" x14ac:dyDescent="0.45">
      <c r="A17" s="30"/>
      <c r="B17" s="30"/>
      <c r="C17" s="29" t="str">
        <f>IF(B17="","",IFERROR(INDEX('Risk Register'!$R$6:$R$66,MATCH(B17,'Risk Register'!$A$6:$A$66,0)),"Check ID"))</f>
        <v/>
      </c>
      <c r="D17" s="19"/>
      <c r="E17" s="19"/>
      <c r="F17" s="19"/>
      <c r="G17" s="39"/>
      <c r="H17" s="40"/>
      <c r="I17" s="30"/>
      <c r="J17" s="30"/>
      <c r="K17" s="36" t="str">
        <f t="shared" ca="1" si="0"/>
        <v/>
      </c>
    </row>
    <row r="18" spans="1:11" ht="24" customHeight="1" x14ac:dyDescent="0.45">
      <c r="A18" s="30"/>
      <c r="B18" s="30"/>
      <c r="C18" s="29" t="str">
        <f>IF(B18="","",IFERROR(INDEX('Risk Register'!$R$6:$R$66,MATCH(B18,'Risk Register'!$A$6:$A$66,0)),"Check ID"))</f>
        <v/>
      </c>
      <c r="D18" s="19"/>
      <c r="E18" s="19"/>
      <c r="F18" s="19"/>
      <c r="G18" s="39"/>
      <c r="H18" s="40"/>
      <c r="I18" s="30"/>
      <c r="J18" s="30"/>
      <c r="K18" s="36" t="str">
        <f t="shared" ca="1" si="0"/>
        <v/>
      </c>
    </row>
    <row r="19" spans="1:11" ht="24" customHeight="1" x14ac:dyDescent="0.45">
      <c r="A19" s="30"/>
      <c r="B19" s="30"/>
      <c r="C19" s="29" t="str">
        <f>IF(B19="","",IFERROR(INDEX('Risk Register'!$R$6:$R$66,MATCH(B19,'Risk Register'!$A$6:$A$66,0)),"Check ID"))</f>
        <v/>
      </c>
      <c r="D19" s="19"/>
      <c r="E19" s="19"/>
      <c r="F19" s="19"/>
      <c r="G19" s="39"/>
      <c r="H19" s="40"/>
      <c r="I19" s="30"/>
      <c r="J19" s="30"/>
      <c r="K19" s="36" t="str">
        <f t="shared" ca="1" si="0"/>
        <v/>
      </c>
    </row>
    <row r="20" spans="1:11" ht="24" customHeight="1" x14ac:dyDescent="0.45">
      <c r="A20" s="30"/>
      <c r="B20" s="30"/>
      <c r="C20" s="29" t="str">
        <f>IF(B20="","",IFERROR(INDEX('Risk Register'!$R$6:$R$66,MATCH(B20,'Risk Register'!$A$6:$A$66,0)),"Check ID"))</f>
        <v/>
      </c>
      <c r="D20" s="19"/>
      <c r="E20" s="19"/>
      <c r="F20" s="19"/>
      <c r="G20" s="39"/>
      <c r="H20" s="40"/>
      <c r="I20" s="30"/>
      <c r="J20" s="30"/>
      <c r="K20" s="36" t="str">
        <f t="shared" ca="1" si="0"/>
        <v/>
      </c>
    </row>
    <row r="21" spans="1:11" ht="24" customHeight="1" x14ac:dyDescent="0.45">
      <c r="A21" s="30"/>
      <c r="B21" s="30"/>
      <c r="C21" s="29" t="str">
        <f>IF(B21="","",IFERROR(INDEX('Risk Register'!$R$6:$R$66,MATCH(B21,'Risk Register'!$A$6:$A$66,0)),"Check ID"))</f>
        <v/>
      </c>
      <c r="D21" s="19"/>
      <c r="E21" s="19"/>
      <c r="F21" s="19"/>
      <c r="G21" s="39"/>
      <c r="H21" s="40"/>
      <c r="I21" s="30"/>
      <c r="J21" s="30"/>
      <c r="K21" s="36" t="str">
        <f t="shared" ca="1" si="0"/>
        <v/>
      </c>
    </row>
    <row r="22" spans="1:11" ht="24" customHeight="1" x14ac:dyDescent="0.45">
      <c r="A22" s="30"/>
      <c r="B22" s="30"/>
      <c r="C22" s="29" t="str">
        <f>IF(B22="","",IFERROR(INDEX('Risk Register'!$R$6:$R$66,MATCH(B22,'Risk Register'!$A$6:$A$66,0)),"Check ID"))</f>
        <v/>
      </c>
      <c r="D22" s="19"/>
      <c r="E22" s="19"/>
      <c r="F22" s="19"/>
      <c r="G22" s="39"/>
      <c r="H22" s="40"/>
      <c r="I22" s="30"/>
      <c r="J22" s="30"/>
      <c r="K22" s="36" t="str">
        <f t="shared" ca="1" si="0"/>
        <v/>
      </c>
    </row>
    <row r="23" spans="1:11" ht="24" customHeight="1" x14ac:dyDescent="0.45">
      <c r="A23" s="30"/>
      <c r="B23" s="30"/>
      <c r="C23" s="29" t="str">
        <f>IF(B23="","",IFERROR(INDEX('Risk Register'!$R$6:$R$66,MATCH(B23,'Risk Register'!$A$6:$A$66,0)),"Check ID"))</f>
        <v/>
      </c>
      <c r="D23" s="19"/>
      <c r="E23" s="19"/>
      <c r="F23" s="19"/>
      <c r="G23" s="39"/>
      <c r="H23" s="40"/>
      <c r="I23" s="30"/>
      <c r="J23" s="30"/>
      <c r="K23" s="36" t="str">
        <f t="shared" ca="1" si="0"/>
        <v/>
      </c>
    </row>
    <row r="24" spans="1:11" ht="24" customHeight="1" x14ac:dyDescent="0.45">
      <c r="A24" s="30"/>
      <c r="B24" s="30"/>
      <c r="C24" s="29" t="str">
        <f>IF(B24="","",IFERROR(INDEX('Risk Register'!$R$6:$R$66,MATCH(B24,'Risk Register'!$A$6:$A$66,0)),"Check ID"))</f>
        <v/>
      </c>
      <c r="D24" s="19"/>
      <c r="E24" s="19"/>
      <c r="F24" s="19"/>
      <c r="G24" s="39"/>
      <c r="H24" s="40"/>
      <c r="I24" s="30"/>
      <c r="J24" s="30"/>
      <c r="K24" s="36" t="str">
        <f t="shared" ca="1" si="0"/>
        <v/>
      </c>
    </row>
    <row r="25" spans="1:11" ht="24" customHeight="1" x14ac:dyDescent="0.45">
      <c r="A25" s="30"/>
      <c r="B25" s="30"/>
      <c r="C25" s="29" t="str">
        <f>IF(B25="","",IFERROR(INDEX('Risk Register'!$R$6:$R$66,MATCH(B25,'Risk Register'!$A$6:$A$66,0)),"Check ID"))</f>
        <v/>
      </c>
      <c r="D25" s="19"/>
      <c r="E25" s="19"/>
      <c r="F25" s="19"/>
      <c r="G25" s="39"/>
      <c r="H25" s="40"/>
      <c r="I25" s="30"/>
      <c r="J25" s="30"/>
      <c r="K25" s="36" t="str">
        <f t="shared" ca="1" si="0"/>
        <v/>
      </c>
    </row>
    <row r="26" spans="1:11" ht="24" customHeight="1" x14ac:dyDescent="0.45">
      <c r="A26" s="30"/>
      <c r="B26" s="30"/>
      <c r="C26" s="29" t="str">
        <f>IF(B26="","",IFERROR(INDEX('Risk Register'!$R$6:$R$66,MATCH(B26,'Risk Register'!$A$6:$A$66,0)),"Check ID"))</f>
        <v/>
      </c>
      <c r="D26" s="19"/>
      <c r="E26" s="19"/>
      <c r="F26" s="19"/>
      <c r="G26" s="39"/>
      <c r="H26" s="40"/>
      <c r="I26" s="30"/>
      <c r="J26" s="30"/>
      <c r="K26" s="36" t="str">
        <f t="shared" ca="1" si="0"/>
        <v/>
      </c>
    </row>
    <row r="27" spans="1:11" ht="24" customHeight="1" x14ac:dyDescent="0.45">
      <c r="A27" s="30"/>
      <c r="B27" s="30"/>
      <c r="C27" s="29" t="str">
        <f>IF(B27="","",IFERROR(INDEX('Risk Register'!$R$6:$R$66,MATCH(B27,'Risk Register'!$A$6:$A$66,0)),"Check ID"))</f>
        <v/>
      </c>
      <c r="D27" s="19"/>
      <c r="E27" s="19"/>
      <c r="F27" s="19"/>
      <c r="G27" s="39"/>
      <c r="H27" s="40"/>
      <c r="I27" s="30"/>
      <c r="J27" s="30"/>
      <c r="K27" s="36" t="str">
        <f t="shared" ca="1" si="0"/>
        <v/>
      </c>
    </row>
    <row r="28" spans="1:11" ht="24" customHeight="1" x14ac:dyDescent="0.45">
      <c r="A28" s="30"/>
      <c r="B28" s="30"/>
      <c r="C28" s="29" t="str">
        <f>IF(B28="","",IFERROR(INDEX('Risk Register'!$R$6:$R$66,MATCH(B28,'Risk Register'!$A$6:$A$66,0)),"Check ID"))</f>
        <v/>
      </c>
      <c r="D28" s="19"/>
      <c r="E28" s="19"/>
      <c r="F28" s="19"/>
      <c r="G28" s="39"/>
      <c r="H28" s="40"/>
      <c r="I28" s="30"/>
      <c r="J28" s="30"/>
      <c r="K28" s="36" t="str">
        <f t="shared" ca="1" si="0"/>
        <v/>
      </c>
    </row>
    <row r="29" spans="1:11" ht="24" customHeight="1" x14ac:dyDescent="0.45">
      <c r="A29" s="30"/>
      <c r="B29" s="30"/>
      <c r="C29" s="29" t="str">
        <f>IF(B29="","",IFERROR(INDEX('Risk Register'!$R$6:$R$66,MATCH(B29,'Risk Register'!$A$6:$A$66,0)),"Check ID"))</f>
        <v/>
      </c>
      <c r="D29" s="19"/>
      <c r="E29" s="19"/>
      <c r="F29" s="19"/>
      <c r="G29" s="39"/>
      <c r="H29" s="40"/>
      <c r="I29" s="30"/>
      <c r="J29" s="30"/>
      <c r="K29" s="36" t="str">
        <f t="shared" ca="1" si="0"/>
        <v/>
      </c>
    </row>
    <row r="30" spans="1:11" ht="24" customHeight="1" x14ac:dyDescent="0.45">
      <c r="A30" s="30"/>
      <c r="B30" s="30"/>
      <c r="C30" s="29" t="str">
        <f>IF(B30="","",IFERROR(INDEX('Risk Register'!$R$6:$R$66,MATCH(B30,'Risk Register'!$A$6:$A$66,0)),"Check ID"))</f>
        <v/>
      </c>
      <c r="D30" s="19"/>
      <c r="E30" s="19"/>
      <c r="F30" s="19"/>
      <c r="G30" s="39"/>
      <c r="H30" s="40"/>
      <c r="I30" s="30"/>
      <c r="J30" s="30"/>
      <c r="K30" s="36" t="str">
        <f t="shared" ca="1" si="0"/>
        <v/>
      </c>
    </row>
    <row r="31" spans="1:11" ht="24" customHeight="1" x14ac:dyDescent="0.45">
      <c r="A31" s="30"/>
      <c r="B31" s="30"/>
      <c r="C31" s="29" t="str">
        <f>IF(B31="","",IFERROR(INDEX('Risk Register'!$R$6:$R$66,MATCH(B31,'Risk Register'!$A$6:$A$66,0)),"Check ID"))</f>
        <v/>
      </c>
      <c r="D31" s="19"/>
      <c r="E31" s="19"/>
      <c r="F31" s="19"/>
      <c r="G31" s="39"/>
      <c r="H31" s="40"/>
      <c r="I31" s="30"/>
      <c r="J31" s="30"/>
      <c r="K31" s="36" t="str">
        <f t="shared" ca="1" si="0"/>
        <v/>
      </c>
    </row>
    <row r="32" spans="1:11" ht="24" customHeight="1" x14ac:dyDescent="0.45">
      <c r="A32" s="30"/>
      <c r="B32" s="30"/>
      <c r="C32" s="29" t="str">
        <f>IF(B32="","",IFERROR(INDEX('Risk Register'!$R$6:$R$66,MATCH(B32,'Risk Register'!$A$6:$A$66,0)),"Check ID"))</f>
        <v/>
      </c>
      <c r="D32" s="19"/>
      <c r="E32" s="19"/>
      <c r="F32" s="19"/>
      <c r="G32" s="39"/>
      <c r="H32" s="40"/>
      <c r="I32" s="30"/>
      <c r="J32" s="30"/>
      <c r="K32" s="36" t="str">
        <f t="shared" ca="1" si="0"/>
        <v/>
      </c>
    </row>
    <row r="33" spans="1:11" ht="24" customHeight="1" x14ac:dyDescent="0.45">
      <c r="A33" s="30"/>
      <c r="B33" s="30"/>
      <c r="C33" s="29" t="str">
        <f>IF(B33="","",IFERROR(INDEX('Risk Register'!$R$6:$R$66,MATCH(B33,'Risk Register'!$A$6:$A$66,0)),"Check ID"))</f>
        <v/>
      </c>
      <c r="D33" s="19"/>
      <c r="E33" s="19"/>
      <c r="F33" s="19"/>
      <c r="G33" s="39"/>
      <c r="H33" s="40"/>
      <c r="I33" s="30"/>
      <c r="J33" s="30"/>
      <c r="K33" s="36" t="str">
        <f t="shared" ca="1" si="0"/>
        <v/>
      </c>
    </row>
    <row r="34" spans="1:11" ht="24" customHeight="1" x14ac:dyDescent="0.45">
      <c r="A34" s="30"/>
      <c r="B34" s="30"/>
      <c r="C34" s="29" t="str">
        <f>IF(B34="","",IFERROR(INDEX('Risk Register'!$R$6:$R$66,MATCH(B34,'Risk Register'!$A$6:$A$66,0)),"Check ID"))</f>
        <v/>
      </c>
      <c r="D34" s="19"/>
      <c r="E34" s="19"/>
      <c r="F34" s="19"/>
      <c r="G34" s="39"/>
      <c r="H34" s="40"/>
      <c r="I34" s="30"/>
      <c r="J34" s="30"/>
      <c r="K34" s="36" t="str">
        <f t="shared" ca="1" si="0"/>
        <v/>
      </c>
    </row>
    <row r="35" spans="1:11" ht="24" customHeight="1" x14ac:dyDescent="0.45">
      <c r="A35" s="30"/>
      <c r="B35" s="30"/>
      <c r="C35" s="29" t="str">
        <f>IF(B35="","",IFERROR(INDEX('Risk Register'!$R$6:$R$66,MATCH(B35,'Risk Register'!$A$6:$A$66,0)),"Check ID"))</f>
        <v/>
      </c>
      <c r="D35" s="19"/>
      <c r="E35" s="19"/>
      <c r="F35" s="19"/>
      <c r="G35" s="39"/>
      <c r="H35" s="40"/>
      <c r="I35" s="30"/>
      <c r="J35" s="30"/>
      <c r="K35" s="36" t="str">
        <f t="shared" ca="1" si="0"/>
        <v/>
      </c>
    </row>
    <row r="36" spans="1:11" ht="24" customHeight="1" x14ac:dyDescent="0.45">
      <c r="A36" s="30"/>
      <c r="B36" s="30"/>
      <c r="C36" s="29" t="str">
        <f>IF(B36="","",IFERROR(INDEX('Risk Register'!$R$6:$R$66,MATCH(B36,'Risk Register'!$A$6:$A$66,0)),"Check ID"))</f>
        <v/>
      </c>
      <c r="D36" s="19"/>
      <c r="E36" s="19"/>
      <c r="F36" s="19"/>
      <c r="G36" s="39"/>
      <c r="H36" s="40"/>
      <c r="I36" s="30"/>
      <c r="J36" s="30"/>
      <c r="K36" s="36" t="str">
        <f t="shared" ca="1" si="0"/>
        <v/>
      </c>
    </row>
    <row r="37" spans="1:11" ht="24" customHeight="1" x14ac:dyDescent="0.45">
      <c r="A37" s="30"/>
      <c r="B37" s="30"/>
      <c r="C37" s="29" t="str">
        <f>IF(B37="","",IFERROR(INDEX('Risk Register'!$R$6:$R$66,MATCH(B37,'Risk Register'!$A$6:$A$66,0)),"Check ID"))</f>
        <v/>
      </c>
      <c r="D37" s="19"/>
      <c r="E37" s="19"/>
      <c r="F37" s="19"/>
      <c r="G37" s="39"/>
      <c r="H37" s="40"/>
      <c r="I37" s="30"/>
      <c r="J37" s="30"/>
      <c r="K37" s="36" t="str">
        <f t="shared" ca="1" si="0"/>
        <v/>
      </c>
    </row>
    <row r="38" spans="1:11" ht="24" customHeight="1" x14ac:dyDescent="0.45">
      <c r="A38" s="30"/>
      <c r="B38" s="30"/>
      <c r="C38" s="29" t="str">
        <f>IF(B38="","",IFERROR(INDEX('Risk Register'!$R$6:$R$66,MATCH(B38,'Risk Register'!$A$6:$A$66,0)),"Check ID"))</f>
        <v/>
      </c>
      <c r="D38" s="19"/>
      <c r="E38" s="19"/>
      <c r="F38" s="19"/>
      <c r="G38" s="39"/>
      <c r="H38" s="40"/>
      <c r="I38" s="30"/>
      <c r="J38" s="30"/>
      <c r="K38" s="36" t="str">
        <f t="shared" ref="K38:K69" ca="1" si="1">IF(OR(G38="",I38="Complete",I38="Verified"),"",MAX(0,TODAY()-G38))</f>
        <v/>
      </c>
    </row>
    <row r="39" spans="1:11" ht="24" customHeight="1" x14ac:dyDescent="0.45">
      <c r="A39" s="30"/>
      <c r="B39" s="30"/>
      <c r="C39" s="29" t="str">
        <f>IF(B39="","",IFERROR(INDEX('Risk Register'!$R$6:$R$66,MATCH(B39,'Risk Register'!$A$6:$A$66,0)),"Check ID"))</f>
        <v/>
      </c>
      <c r="D39" s="19"/>
      <c r="E39" s="19"/>
      <c r="F39" s="19"/>
      <c r="G39" s="39"/>
      <c r="H39" s="40"/>
      <c r="I39" s="30"/>
      <c r="J39" s="30"/>
      <c r="K39" s="36" t="str">
        <f t="shared" ca="1" si="1"/>
        <v/>
      </c>
    </row>
    <row r="40" spans="1:11" ht="24" customHeight="1" x14ac:dyDescent="0.45">
      <c r="A40" s="30"/>
      <c r="B40" s="30"/>
      <c r="C40" s="29" t="str">
        <f>IF(B40="","",IFERROR(INDEX('Risk Register'!$R$6:$R$66,MATCH(B40,'Risk Register'!$A$6:$A$66,0)),"Check ID"))</f>
        <v/>
      </c>
      <c r="D40" s="19"/>
      <c r="E40" s="19"/>
      <c r="F40" s="19"/>
      <c r="G40" s="39"/>
      <c r="H40" s="40"/>
      <c r="I40" s="30"/>
      <c r="J40" s="30"/>
      <c r="K40" s="36" t="str">
        <f t="shared" ca="1" si="1"/>
        <v/>
      </c>
    </row>
    <row r="41" spans="1:11" ht="24" customHeight="1" x14ac:dyDescent="0.45">
      <c r="A41" s="30"/>
      <c r="B41" s="30"/>
      <c r="C41" s="29" t="str">
        <f>IF(B41="","",IFERROR(INDEX('Risk Register'!$R$6:$R$66,MATCH(B41,'Risk Register'!$A$6:$A$66,0)),"Check ID"))</f>
        <v/>
      </c>
      <c r="D41" s="19"/>
      <c r="E41" s="19"/>
      <c r="F41" s="19"/>
      <c r="G41" s="39"/>
      <c r="H41" s="40"/>
      <c r="I41" s="30"/>
      <c r="J41" s="30"/>
      <c r="K41" s="36" t="str">
        <f t="shared" ca="1" si="1"/>
        <v/>
      </c>
    </row>
    <row r="42" spans="1:11" ht="24" customHeight="1" x14ac:dyDescent="0.45">
      <c r="A42" s="30"/>
      <c r="B42" s="30"/>
      <c r="C42" s="29" t="str">
        <f>IF(B42="","",IFERROR(INDEX('Risk Register'!$R$6:$R$66,MATCH(B42,'Risk Register'!$A$6:$A$66,0)),"Check ID"))</f>
        <v/>
      </c>
      <c r="D42" s="19"/>
      <c r="E42" s="19"/>
      <c r="F42" s="19"/>
      <c r="G42" s="39"/>
      <c r="H42" s="40"/>
      <c r="I42" s="30"/>
      <c r="J42" s="30"/>
      <c r="K42" s="36" t="str">
        <f t="shared" ca="1" si="1"/>
        <v/>
      </c>
    </row>
    <row r="43" spans="1:11" ht="24" customHeight="1" x14ac:dyDescent="0.45">
      <c r="A43" s="30"/>
      <c r="B43" s="30"/>
      <c r="C43" s="29" t="str">
        <f>IF(B43="","",IFERROR(INDEX('Risk Register'!$R$6:$R$66,MATCH(B43,'Risk Register'!$A$6:$A$66,0)),"Check ID"))</f>
        <v/>
      </c>
      <c r="D43" s="19"/>
      <c r="E43" s="19"/>
      <c r="F43" s="19"/>
      <c r="G43" s="39"/>
      <c r="H43" s="40"/>
      <c r="I43" s="30"/>
      <c r="J43" s="30"/>
      <c r="K43" s="36" t="str">
        <f t="shared" ca="1" si="1"/>
        <v/>
      </c>
    </row>
    <row r="44" spans="1:11" ht="24" customHeight="1" x14ac:dyDescent="0.45">
      <c r="A44" s="30"/>
      <c r="B44" s="30"/>
      <c r="C44" s="29" t="str">
        <f>IF(B44="","",IFERROR(INDEX('Risk Register'!$R$6:$R$66,MATCH(B44,'Risk Register'!$A$6:$A$66,0)),"Check ID"))</f>
        <v/>
      </c>
      <c r="D44" s="19"/>
      <c r="E44" s="19"/>
      <c r="F44" s="19"/>
      <c r="G44" s="39"/>
      <c r="H44" s="40"/>
      <c r="I44" s="30"/>
      <c r="J44" s="30"/>
      <c r="K44" s="36" t="str">
        <f t="shared" ca="1" si="1"/>
        <v/>
      </c>
    </row>
    <row r="45" spans="1:11" ht="24" customHeight="1" x14ac:dyDescent="0.45">
      <c r="A45" s="30"/>
      <c r="B45" s="30"/>
      <c r="C45" s="29" t="str">
        <f>IF(B45="","",IFERROR(INDEX('Risk Register'!$R$6:$R$66,MATCH(B45,'Risk Register'!$A$6:$A$66,0)),"Check ID"))</f>
        <v/>
      </c>
      <c r="D45" s="19"/>
      <c r="E45" s="19"/>
      <c r="F45" s="19"/>
      <c r="G45" s="39"/>
      <c r="H45" s="40"/>
      <c r="I45" s="30"/>
      <c r="J45" s="30"/>
      <c r="K45" s="36" t="str">
        <f t="shared" ca="1" si="1"/>
        <v/>
      </c>
    </row>
    <row r="46" spans="1:11" ht="24" customHeight="1" x14ac:dyDescent="0.45">
      <c r="A46" s="30"/>
      <c r="B46" s="30"/>
      <c r="C46" s="29" t="str">
        <f>IF(B46="","",IFERROR(INDEX('Risk Register'!$R$6:$R$66,MATCH(B46,'Risk Register'!$A$6:$A$66,0)),"Check ID"))</f>
        <v/>
      </c>
      <c r="D46" s="19"/>
      <c r="E46" s="19"/>
      <c r="F46" s="19"/>
      <c r="G46" s="39"/>
      <c r="H46" s="40"/>
      <c r="I46" s="30"/>
      <c r="J46" s="30"/>
      <c r="K46" s="36" t="str">
        <f t="shared" ca="1" si="1"/>
        <v/>
      </c>
    </row>
    <row r="47" spans="1:11" ht="24" customHeight="1" x14ac:dyDescent="0.45">
      <c r="A47" s="30"/>
      <c r="B47" s="30"/>
      <c r="C47" s="29" t="str">
        <f>IF(B47="","",IFERROR(INDEX('Risk Register'!$R$6:$R$66,MATCH(B47,'Risk Register'!$A$6:$A$66,0)),"Check ID"))</f>
        <v/>
      </c>
      <c r="D47" s="19"/>
      <c r="E47" s="19"/>
      <c r="F47" s="19"/>
      <c r="G47" s="39"/>
      <c r="H47" s="40"/>
      <c r="I47" s="30"/>
      <c r="J47" s="30"/>
      <c r="K47" s="36" t="str">
        <f t="shared" ca="1" si="1"/>
        <v/>
      </c>
    </row>
    <row r="48" spans="1:11" ht="24" customHeight="1" x14ac:dyDescent="0.45">
      <c r="A48" s="30"/>
      <c r="B48" s="30"/>
      <c r="C48" s="29" t="str">
        <f>IF(B48="","",IFERROR(INDEX('Risk Register'!$R$6:$R$66,MATCH(B48,'Risk Register'!$A$6:$A$66,0)),"Check ID"))</f>
        <v/>
      </c>
      <c r="D48" s="19"/>
      <c r="E48" s="19"/>
      <c r="F48" s="19"/>
      <c r="G48" s="39"/>
      <c r="H48" s="40"/>
      <c r="I48" s="30"/>
      <c r="J48" s="30"/>
      <c r="K48" s="36" t="str">
        <f t="shared" ca="1" si="1"/>
        <v/>
      </c>
    </row>
    <row r="49" spans="1:11" ht="24" customHeight="1" x14ac:dyDescent="0.45">
      <c r="A49" s="30"/>
      <c r="B49" s="30"/>
      <c r="C49" s="29" t="str">
        <f>IF(B49="","",IFERROR(INDEX('Risk Register'!$R$6:$R$66,MATCH(B49,'Risk Register'!$A$6:$A$66,0)),"Check ID"))</f>
        <v/>
      </c>
      <c r="D49" s="19"/>
      <c r="E49" s="19"/>
      <c r="F49" s="19"/>
      <c r="G49" s="39"/>
      <c r="H49" s="40"/>
      <c r="I49" s="30"/>
      <c r="J49" s="30"/>
      <c r="K49" s="36" t="str">
        <f t="shared" ca="1" si="1"/>
        <v/>
      </c>
    </row>
    <row r="50" spans="1:11" ht="24" customHeight="1" x14ac:dyDescent="0.45">
      <c r="A50" s="30"/>
      <c r="B50" s="30"/>
      <c r="C50" s="29" t="str">
        <f>IF(B50="","",IFERROR(INDEX('Risk Register'!$R$6:$R$66,MATCH(B50,'Risk Register'!$A$6:$A$66,0)),"Check ID"))</f>
        <v/>
      </c>
      <c r="D50" s="19"/>
      <c r="E50" s="19"/>
      <c r="F50" s="19"/>
      <c r="G50" s="39"/>
      <c r="H50" s="40"/>
      <c r="I50" s="30"/>
      <c r="J50" s="30"/>
      <c r="K50" s="36" t="str">
        <f t="shared" ca="1" si="1"/>
        <v/>
      </c>
    </row>
    <row r="51" spans="1:11" ht="24" customHeight="1" x14ac:dyDescent="0.45">
      <c r="A51" s="30"/>
      <c r="B51" s="30"/>
      <c r="C51" s="29" t="str">
        <f>IF(B51="","",IFERROR(INDEX('Risk Register'!$R$6:$R$66,MATCH(B51,'Risk Register'!$A$6:$A$66,0)),"Check ID"))</f>
        <v/>
      </c>
      <c r="D51" s="19"/>
      <c r="E51" s="19"/>
      <c r="F51" s="19"/>
      <c r="G51" s="39"/>
      <c r="H51" s="40"/>
      <c r="I51" s="30"/>
      <c r="J51" s="30"/>
      <c r="K51" s="36" t="str">
        <f t="shared" ca="1" si="1"/>
        <v/>
      </c>
    </row>
    <row r="52" spans="1:11" ht="24" customHeight="1" x14ac:dyDescent="0.45">
      <c r="A52" s="30"/>
      <c r="B52" s="30"/>
      <c r="C52" s="29" t="str">
        <f>IF(B52="","",IFERROR(INDEX('Risk Register'!$R$6:$R$66,MATCH(B52,'Risk Register'!$A$6:$A$66,0)),"Check ID"))</f>
        <v/>
      </c>
      <c r="D52" s="19"/>
      <c r="E52" s="19"/>
      <c r="F52" s="19"/>
      <c r="G52" s="39"/>
      <c r="H52" s="40"/>
      <c r="I52" s="30"/>
      <c r="J52" s="30"/>
      <c r="K52" s="36" t="str">
        <f t="shared" ca="1" si="1"/>
        <v/>
      </c>
    </row>
    <row r="53" spans="1:11" ht="24" customHeight="1" x14ac:dyDescent="0.45">
      <c r="A53" s="30"/>
      <c r="B53" s="30"/>
      <c r="C53" s="29" t="str">
        <f>IF(B53="","",IFERROR(INDEX('Risk Register'!$R$6:$R$66,MATCH(B53,'Risk Register'!$A$6:$A$66,0)),"Check ID"))</f>
        <v/>
      </c>
      <c r="D53" s="19"/>
      <c r="E53" s="19"/>
      <c r="F53" s="19"/>
      <c r="G53" s="39"/>
      <c r="H53" s="40"/>
      <c r="I53" s="30"/>
      <c r="J53" s="30"/>
      <c r="K53" s="36" t="str">
        <f t="shared" ca="1" si="1"/>
        <v/>
      </c>
    </row>
    <row r="54" spans="1:11" ht="24" customHeight="1" x14ac:dyDescent="0.45">
      <c r="A54" s="30"/>
      <c r="B54" s="30"/>
      <c r="C54" s="29" t="str">
        <f>IF(B54="","",IFERROR(INDEX('Risk Register'!$R$6:$R$66,MATCH(B54,'Risk Register'!$A$6:$A$66,0)),"Check ID"))</f>
        <v/>
      </c>
      <c r="D54" s="19"/>
      <c r="E54" s="19"/>
      <c r="F54" s="19"/>
      <c r="G54" s="39"/>
      <c r="H54" s="40"/>
      <c r="I54" s="30"/>
      <c r="J54" s="30"/>
      <c r="K54" s="36" t="str">
        <f t="shared" ca="1" si="1"/>
        <v/>
      </c>
    </row>
    <row r="55" spans="1:11" ht="24" customHeight="1" x14ac:dyDescent="0.45">
      <c r="A55" s="30"/>
      <c r="B55" s="30"/>
      <c r="C55" s="29" t="str">
        <f>IF(B55="","",IFERROR(INDEX('Risk Register'!$R$6:$R$66,MATCH(B55,'Risk Register'!$A$6:$A$66,0)),"Check ID"))</f>
        <v/>
      </c>
      <c r="D55" s="19"/>
      <c r="E55" s="19"/>
      <c r="F55" s="19"/>
      <c r="G55" s="39"/>
      <c r="H55" s="40"/>
      <c r="I55" s="30"/>
      <c r="J55" s="30"/>
      <c r="K55" s="36" t="str">
        <f t="shared" ca="1" si="1"/>
        <v/>
      </c>
    </row>
    <row r="56" spans="1:11" ht="24" customHeight="1" x14ac:dyDescent="0.45">
      <c r="A56" s="30"/>
      <c r="B56" s="30"/>
      <c r="C56" s="29" t="str">
        <f>IF(B56="","",IFERROR(INDEX('Risk Register'!$R$6:$R$66,MATCH(B56,'Risk Register'!$A$6:$A$66,0)),"Check ID"))</f>
        <v/>
      </c>
      <c r="D56" s="19"/>
      <c r="E56" s="19"/>
      <c r="F56" s="19"/>
      <c r="G56" s="39"/>
      <c r="H56" s="40"/>
      <c r="I56" s="30"/>
      <c r="J56" s="30"/>
      <c r="K56" s="36" t="str">
        <f t="shared" ca="1" si="1"/>
        <v/>
      </c>
    </row>
    <row r="57" spans="1:11" ht="24" customHeight="1" x14ac:dyDescent="0.45">
      <c r="A57" s="30"/>
      <c r="B57" s="30"/>
      <c r="C57" s="29" t="str">
        <f>IF(B57="","",IFERROR(INDEX('Risk Register'!$R$6:$R$66,MATCH(B57,'Risk Register'!$A$6:$A$66,0)),"Check ID"))</f>
        <v/>
      </c>
      <c r="D57" s="19"/>
      <c r="E57" s="19"/>
      <c r="F57" s="19"/>
      <c r="G57" s="39"/>
      <c r="H57" s="40"/>
      <c r="I57" s="30"/>
      <c r="J57" s="30"/>
      <c r="K57" s="36" t="str">
        <f t="shared" ca="1" si="1"/>
        <v/>
      </c>
    </row>
    <row r="58" spans="1:11" ht="24" customHeight="1" x14ac:dyDescent="0.45">
      <c r="A58" s="30"/>
      <c r="B58" s="30"/>
      <c r="C58" s="29" t="str">
        <f>IF(B58="","",IFERROR(INDEX('Risk Register'!$R$6:$R$66,MATCH(B58,'Risk Register'!$A$6:$A$66,0)),"Check ID"))</f>
        <v/>
      </c>
      <c r="D58" s="19"/>
      <c r="E58" s="19"/>
      <c r="F58" s="19"/>
      <c r="G58" s="39"/>
      <c r="H58" s="40"/>
      <c r="I58" s="30"/>
      <c r="J58" s="30"/>
      <c r="K58" s="36" t="str">
        <f t="shared" ca="1" si="1"/>
        <v/>
      </c>
    </row>
    <row r="59" spans="1:11" ht="24" customHeight="1" x14ac:dyDescent="0.45">
      <c r="A59" s="30"/>
      <c r="B59" s="30"/>
      <c r="C59" s="29" t="str">
        <f>IF(B59="","",IFERROR(INDEX('Risk Register'!$R$6:$R$66,MATCH(B59,'Risk Register'!$A$6:$A$66,0)),"Check ID"))</f>
        <v/>
      </c>
      <c r="D59" s="19"/>
      <c r="E59" s="19"/>
      <c r="F59" s="19"/>
      <c r="G59" s="39"/>
      <c r="H59" s="40"/>
      <c r="I59" s="30"/>
      <c r="J59" s="30"/>
      <c r="K59" s="36" t="str">
        <f t="shared" ca="1" si="1"/>
        <v/>
      </c>
    </row>
    <row r="60" spans="1:11" ht="24" customHeight="1" x14ac:dyDescent="0.45">
      <c r="A60" s="30"/>
      <c r="B60" s="30"/>
      <c r="C60" s="29" t="str">
        <f>IF(B60="","",IFERROR(INDEX('Risk Register'!$R$6:$R$66,MATCH(B60,'Risk Register'!$A$6:$A$66,0)),"Check ID"))</f>
        <v/>
      </c>
      <c r="D60" s="19"/>
      <c r="E60" s="19"/>
      <c r="F60" s="19"/>
      <c r="G60" s="39"/>
      <c r="H60" s="40"/>
      <c r="I60" s="30"/>
      <c r="J60" s="30"/>
      <c r="K60" s="36" t="str">
        <f t="shared" ca="1" si="1"/>
        <v/>
      </c>
    </row>
    <row r="61" spans="1:11" ht="24" customHeight="1" x14ac:dyDescent="0.45">
      <c r="A61" s="30"/>
      <c r="B61" s="30"/>
      <c r="C61" s="29" t="str">
        <f>IF(B61="","",IFERROR(INDEX('Risk Register'!$R$6:$R$66,MATCH(B61,'Risk Register'!$A$6:$A$66,0)),"Check ID"))</f>
        <v/>
      </c>
      <c r="D61" s="19"/>
      <c r="E61" s="19"/>
      <c r="F61" s="19"/>
      <c r="G61" s="39"/>
      <c r="H61" s="40"/>
      <c r="I61" s="30"/>
      <c r="J61" s="30"/>
      <c r="K61" s="36" t="str">
        <f t="shared" ca="1" si="1"/>
        <v/>
      </c>
    </row>
    <row r="62" spans="1:11" ht="24" customHeight="1" x14ac:dyDescent="0.45">
      <c r="A62" s="30"/>
      <c r="B62" s="30"/>
      <c r="C62" s="29" t="str">
        <f>IF(B62="","",IFERROR(INDEX('Risk Register'!$R$6:$R$66,MATCH(B62,'Risk Register'!$A$6:$A$66,0)),"Check ID"))</f>
        <v/>
      </c>
      <c r="D62" s="19"/>
      <c r="E62" s="19"/>
      <c r="F62" s="19"/>
      <c r="G62" s="39"/>
      <c r="H62" s="40"/>
      <c r="I62" s="30"/>
      <c r="J62" s="30"/>
      <c r="K62" s="36" t="str">
        <f t="shared" ca="1" si="1"/>
        <v/>
      </c>
    </row>
    <row r="63" spans="1:11" ht="24" customHeight="1" x14ac:dyDescent="0.45">
      <c r="A63" s="30"/>
      <c r="B63" s="30"/>
      <c r="C63" s="29" t="str">
        <f>IF(B63="","",IFERROR(INDEX('Risk Register'!$R$6:$R$66,MATCH(B63,'Risk Register'!$A$6:$A$66,0)),"Check ID"))</f>
        <v/>
      </c>
      <c r="D63" s="19"/>
      <c r="E63" s="19"/>
      <c r="F63" s="19"/>
      <c r="G63" s="39"/>
      <c r="H63" s="40"/>
      <c r="I63" s="30"/>
      <c r="J63" s="30"/>
      <c r="K63" s="36" t="str">
        <f t="shared" ca="1" si="1"/>
        <v/>
      </c>
    </row>
    <row r="64" spans="1:11" ht="24" customHeight="1" x14ac:dyDescent="0.45">
      <c r="A64" s="30"/>
      <c r="B64" s="30"/>
      <c r="C64" s="29" t="str">
        <f>IF(B64="","",IFERROR(INDEX('Risk Register'!$R$6:$R$66,MATCH(B64,'Risk Register'!$A$6:$A$66,0)),"Check ID"))</f>
        <v/>
      </c>
      <c r="D64" s="19"/>
      <c r="E64" s="19"/>
      <c r="F64" s="19"/>
      <c r="G64" s="39"/>
      <c r="H64" s="40"/>
      <c r="I64" s="30"/>
      <c r="J64" s="30"/>
      <c r="K64" s="36" t="str">
        <f t="shared" ca="1" si="1"/>
        <v/>
      </c>
    </row>
    <row r="65" spans="1:11" ht="24" customHeight="1" x14ac:dyDescent="0.45">
      <c r="A65" s="30"/>
      <c r="B65" s="30"/>
      <c r="C65" s="29" t="str">
        <f>IF(B65="","",IFERROR(INDEX('Risk Register'!$R$6:$R$66,MATCH(B65,'Risk Register'!$A$6:$A$66,0)),"Check ID"))</f>
        <v/>
      </c>
      <c r="D65" s="19"/>
      <c r="E65" s="19"/>
      <c r="F65" s="19"/>
      <c r="G65" s="39"/>
      <c r="H65" s="40"/>
      <c r="I65" s="30"/>
      <c r="J65" s="30"/>
      <c r="K65" s="36" t="str">
        <f t="shared" ca="1" si="1"/>
        <v/>
      </c>
    </row>
    <row r="66" spans="1:11" ht="24" customHeight="1" x14ac:dyDescent="0.45">
      <c r="A66" s="30"/>
      <c r="B66" s="30"/>
      <c r="C66" s="29" t="str">
        <f>IF(B66="","",IFERROR(INDEX('Risk Register'!$R$6:$R$66,MATCH(B66,'Risk Register'!$A$6:$A$66,0)),"Check ID"))</f>
        <v/>
      </c>
      <c r="D66" s="19"/>
      <c r="E66" s="19"/>
      <c r="F66" s="19"/>
      <c r="G66" s="39"/>
      <c r="H66" s="40"/>
      <c r="I66" s="30"/>
      <c r="J66" s="30"/>
      <c r="K66" s="36" t="str">
        <f t="shared" ca="1" si="1"/>
        <v/>
      </c>
    </row>
    <row r="67" spans="1:11" ht="24" customHeight="1" x14ac:dyDescent="0.45">
      <c r="A67" s="30"/>
      <c r="B67" s="30"/>
      <c r="C67" s="29" t="str">
        <f>IF(B67="","",IFERROR(INDEX('Risk Register'!$R$6:$R$66,MATCH(B67,'Risk Register'!$A$6:$A$66,0)),"Check ID"))</f>
        <v/>
      </c>
      <c r="D67" s="19"/>
      <c r="E67" s="19"/>
      <c r="F67" s="19"/>
      <c r="G67" s="39"/>
      <c r="H67" s="40"/>
      <c r="I67" s="30"/>
      <c r="J67" s="30"/>
      <c r="K67" s="36" t="str">
        <f t="shared" ca="1" si="1"/>
        <v/>
      </c>
    </row>
    <row r="68" spans="1:11" ht="24" customHeight="1" x14ac:dyDescent="0.45">
      <c r="A68" s="30"/>
      <c r="B68" s="30"/>
      <c r="C68" s="29" t="str">
        <f>IF(B68="","",IFERROR(INDEX('Risk Register'!$R$6:$R$66,MATCH(B68,'Risk Register'!$A$6:$A$66,0)),"Check ID"))</f>
        <v/>
      </c>
      <c r="D68" s="19"/>
      <c r="E68" s="19"/>
      <c r="F68" s="19"/>
      <c r="G68" s="39"/>
      <c r="H68" s="40"/>
      <c r="I68" s="30"/>
      <c r="J68" s="30"/>
      <c r="K68" s="36" t="str">
        <f t="shared" ca="1" si="1"/>
        <v/>
      </c>
    </row>
    <row r="69" spans="1:11" ht="24" customHeight="1" x14ac:dyDescent="0.45">
      <c r="A69" s="30"/>
      <c r="B69" s="30"/>
      <c r="C69" s="29" t="str">
        <f>IF(B69="","",IFERROR(INDEX('Risk Register'!$R$6:$R$66,MATCH(B69,'Risk Register'!$A$6:$A$66,0)),"Check ID"))</f>
        <v/>
      </c>
      <c r="D69" s="19"/>
      <c r="E69" s="19"/>
      <c r="F69" s="19"/>
      <c r="G69" s="39"/>
      <c r="H69" s="40"/>
      <c r="I69" s="30"/>
      <c r="J69" s="30"/>
      <c r="K69" s="36" t="str">
        <f t="shared" ca="1" si="1"/>
        <v/>
      </c>
    </row>
    <row r="70" spans="1:11" ht="24" customHeight="1" x14ac:dyDescent="0.45">
      <c r="A70" s="30"/>
      <c r="B70" s="30"/>
      <c r="C70" s="29" t="str">
        <f>IF(B70="","",IFERROR(INDEX('Risk Register'!$R$6:$R$66,MATCH(B70,'Risk Register'!$A$6:$A$66,0)),"Check ID"))</f>
        <v/>
      </c>
      <c r="D70" s="19"/>
      <c r="E70" s="19"/>
      <c r="F70" s="19"/>
      <c r="G70" s="39"/>
      <c r="H70" s="40"/>
      <c r="I70" s="30"/>
      <c r="J70" s="30"/>
      <c r="K70" s="36" t="str">
        <f t="shared" ref="K70:K106" ca="1" si="2">IF(OR(G70="",I70="Complete",I70="Verified"),"",MAX(0,TODAY()-G70))</f>
        <v/>
      </c>
    </row>
    <row r="71" spans="1:11" ht="24" customHeight="1" x14ac:dyDescent="0.45">
      <c r="A71" s="30"/>
      <c r="B71" s="30"/>
      <c r="C71" s="29" t="str">
        <f>IF(B71="","",IFERROR(INDEX('Risk Register'!$R$6:$R$66,MATCH(B71,'Risk Register'!$A$6:$A$66,0)),"Check ID"))</f>
        <v/>
      </c>
      <c r="D71" s="19"/>
      <c r="E71" s="19"/>
      <c r="F71" s="19"/>
      <c r="G71" s="39"/>
      <c r="H71" s="40"/>
      <c r="I71" s="30"/>
      <c r="J71" s="30"/>
      <c r="K71" s="36" t="str">
        <f t="shared" ca="1" si="2"/>
        <v/>
      </c>
    </row>
    <row r="72" spans="1:11" ht="24" customHeight="1" x14ac:dyDescent="0.45">
      <c r="A72" s="30"/>
      <c r="B72" s="30"/>
      <c r="C72" s="29" t="str">
        <f>IF(B72="","",IFERROR(INDEX('Risk Register'!$R$6:$R$66,MATCH(B72,'Risk Register'!$A$6:$A$66,0)),"Check ID"))</f>
        <v/>
      </c>
      <c r="D72" s="19"/>
      <c r="E72" s="19"/>
      <c r="F72" s="19"/>
      <c r="G72" s="39"/>
      <c r="H72" s="40"/>
      <c r="I72" s="30"/>
      <c r="J72" s="30"/>
      <c r="K72" s="36" t="str">
        <f t="shared" ca="1" si="2"/>
        <v/>
      </c>
    </row>
    <row r="73" spans="1:11" ht="24" customHeight="1" x14ac:dyDescent="0.45">
      <c r="A73" s="30"/>
      <c r="B73" s="30"/>
      <c r="C73" s="29" t="str">
        <f>IF(B73="","",IFERROR(INDEX('Risk Register'!$R$6:$R$66,MATCH(B73,'Risk Register'!$A$6:$A$66,0)),"Check ID"))</f>
        <v/>
      </c>
      <c r="D73" s="19"/>
      <c r="E73" s="19"/>
      <c r="F73" s="19"/>
      <c r="G73" s="39"/>
      <c r="H73" s="40"/>
      <c r="I73" s="30"/>
      <c r="J73" s="30"/>
      <c r="K73" s="36" t="str">
        <f t="shared" ca="1" si="2"/>
        <v/>
      </c>
    </row>
    <row r="74" spans="1:11" ht="24" customHeight="1" x14ac:dyDescent="0.45">
      <c r="A74" s="30"/>
      <c r="B74" s="30"/>
      <c r="C74" s="29" t="str">
        <f>IF(B74="","",IFERROR(INDEX('Risk Register'!$R$6:$R$66,MATCH(B74,'Risk Register'!$A$6:$A$66,0)),"Check ID"))</f>
        <v/>
      </c>
      <c r="D74" s="19"/>
      <c r="E74" s="19"/>
      <c r="F74" s="19"/>
      <c r="G74" s="39"/>
      <c r="H74" s="40"/>
      <c r="I74" s="30"/>
      <c r="J74" s="30"/>
      <c r="K74" s="36" t="str">
        <f t="shared" ca="1" si="2"/>
        <v/>
      </c>
    </row>
    <row r="75" spans="1:11" ht="24" customHeight="1" x14ac:dyDescent="0.45">
      <c r="A75" s="30"/>
      <c r="B75" s="30"/>
      <c r="C75" s="29" t="str">
        <f>IF(B75="","",IFERROR(INDEX('Risk Register'!$R$6:$R$66,MATCH(B75,'Risk Register'!$A$6:$A$66,0)),"Check ID"))</f>
        <v/>
      </c>
      <c r="D75" s="19"/>
      <c r="E75" s="19"/>
      <c r="F75" s="19"/>
      <c r="G75" s="39"/>
      <c r="H75" s="40"/>
      <c r="I75" s="30"/>
      <c r="J75" s="30"/>
      <c r="K75" s="36" t="str">
        <f t="shared" ca="1" si="2"/>
        <v/>
      </c>
    </row>
    <row r="76" spans="1:11" ht="24" customHeight="1" x14ac:dyDescent="0.45">
      <c r="A76" s="30"/>
      <c r="B76" s="30"/>
      <c r="C76" s="29" t="str">
        <f>IF(B76="","",IFERROR(INDEX('Risk Register'!$R$6:$R$66,MATCH(B76,'Risk Register'!$A$6:$A$66,0)),"Check ID"))</f>
        <v/>
      </c>
      <c r="D76" s="19"/>
      <c r="E76" s="19"/>
      <c r="F76" s="19"/>
      <c r="G76" s="39"/>
      <c r="H76" s="40"/>
      <c r="I76" s="30"/>
      <c r="J76" s="30"/>
      <c r="K76" s="36" t="str">
        <f t="shared" ca="1" si="2"/>
        <v/>
      </c>
    </row>
    <row r="77" spans="1:11" ht="24" customHeight="1" x14ac:dyDescent="0.45">
      <c r="A77" s="30"/>
      <c r="B77" s="30"/>
      <c r="C77" s="29" t="str">
        <f>IF(B77="","",IFERROR(INDEX('Risk Register'!$R$6:$R$66,MATCH(B77,'Risk Register'!$A$6:$A$66,0)),"Check ID"))</f>
        <v/>
      </c>
      <c r="D77" s="19"/>
      <c r="E77" s="19"/>
      <c r="F77" s="19"/>
      <c r="G77" s="39"/>
      <c r="H77" s="40"/>
      <c r="I77" s="30"/>
      <c r="J77" s="30"/>
      <c r="K77" s="36" t="str">
        <f t="shared" ca="1" si="2"/>
        <v/>
      </c>
    </row>
    <row r="78" spans="1:11" ht="24" customHeight="1" x14ac:dyDescent="0.45">
      <c r="A78" s="30"/>
      <c r="B78" s="30"/>
      <c r="C78" s="29" t="str">
        <f>IF(B78="","",IFERROR(INDEX('Risk Register'!$R$6:$R$66,MATCH(B78,'Risk Register'!$A$6:$A$66,0)),"Check ID"))</f>
        <v/>
      </c>
      <c r="D78" s="19"/>
      <c r="E78" s="19"/>
      <c r="F78" s="19"/>
      <c r="G78" s="39"/>
      <c r="H78" s="40"/>
      <c r="I78" s="30"/>
      <c r="J78" s="30"/>
      <c r="K78" s="36" t="str">
        <f t="shared" ca="1" si="2"/>
        <v/>
      </c>
    </row>
    <row r="79" spans="1:11" ht="24" customHeight="1" x14ac:dyDescent="0.45">
      <c r="A79" s="30"/>
      <c r="B79" s="30"/>
      <c r="C79" s="29" t="str">
        <f>IF(B79="","",IFERROR(INDEX('Risk Register'!$R$6:$R$66,MATCH(B79,'Risk Register'!$A$6:$A$66,0)),"Check ID"))</f>
        <v/>
      </c>
      <c r="D79" s="19"/>
      <c r="E79" s="19"/>
      <c r="F79" s="19"/>
      <c r="G79" s="39"/>
      <c r="H79" s="40"/>
      <c r="I79" s="30"/>
      <c r="J79" s="30"/>
      <c r="K79" s="36" t="str">
        <f t="shared" ca="1" si="2"/>
        <v/>
      </c>
    </row>
    <row r="80" spans="1:11" ht="24" customHeight="1" x14ac:dyDescent="0.45">
      <c r="A80" s="30"/>
      <c r="B80" s="30"/>
      <c r="C80" s="29" t="str">
        <f>IF(B80="","",IFERROR(INDEX('Risk Register'!$R$6:$R$66,MATCH(B80,'Risk Register'!$A$6:$A$66,0)),"Check ID"))</f>
        <v/>
      </c>
      <c r="D80" s="19"/>
      <c r="E80" s="19"/>
      <c r="F80" s="19"/>
      <c r="G80" s="39"/>
      <c r="H80" s="40"/>
      <c r="I80" s="30"/>
      <c r="J80" s="30"/>
      <c r="K80" s="36" t="str">
        <f t="shared" ca="1" si="2"/>
        <v/>
      </c>
    </row>
    <row r="81" spans="1:11" ht="24" customHeight="1" x14ac:dyDescent="0.45">
      <c r="A81" s="30"/>
      <c r="B81" s="30"/>
      <c r="C81" s="29" t="str">
        <f>IF(B81="","",IFERROR(INDEX('Risk Register'!$R$6:$R$66,MATCH(B81,'Risk Register'!$A$6:$A$66,0)),"Check ID"))</f>
        <v/>
      </c>
      <c r="D81" s="19"/>
      <c r="E81" s="19"/>
      <c r="F81" s="19"/>
      <c r="G81" s="39"/>
      <c r="H81" s="40"/>
      <c r="I81" s="30"/>
      <c r="J81" s="30"/>
      <c r="K81" s="36" t="str">
        <f t="shared" ca="1" si="2"/>
        <v/>
      </c>
    </row>
    <row r="82" spans="1:11" ht="24" customHeight="1" x14ac:dyDescent="0.45">
      <c r="A82" s="30"/>
      <c r="B82" s="30"/>
      <c r="C82" s="29" t="str">
        <f>IF(B82="","",IFERROR(INDEX('Risk Register'!$R$6:$R$66,MATCH(B82,'Risk Register'!$A$6:$A$66,0)),"Check ID"))</f>
        <v/>
      </c>
      <c r="D82" s="19"/>
      <c r="E82" s="19"/>
      <c r="F82" s="19"/>
      <c r="G82" s="39"/>
      <c r="H82" s="40"/>
      <c r="I82" s="30"/>
      <c r="J82" s="30"/>
      <c r="K82" s="36" t="str">
        <f t="shared" ca="1" si="2"/>
        <v/>
      </c>
    </row>
    <row r="83" spans="1:11" ht="24" customHeight="1" x14ac:dyDescent="0.45">
      <c r="A83" s="30"/>
      <c r="B83" s="30"/>
      <c r="C83" s="29" t="str">
        <f>IF(B83="","",IFERROR(INDEX('Risk Register'!$R$6:$R$66,MATCH(B83,'Risk Register'!$A$6:$A$66,0)),"Check ID"))</f>
        <v/>
      </c>
      <c r="D83" s="19"/>
      <c r="E83" s="19"/>
      <c r="F83" s="19"/>
      <c r="G83" s="39"/>
      <c r="H83" s="40"/>
      <c r="I83" s="30"/>
      <c r="J83" s="30"/>
      <c r="K83" s="36" t="str">
        <f t="shared" ca="1" si="2"/>
        <v/>
      </c>
    </row>
    <row r="84" spans="1:11" ht="24" customHeight="1" x14ac:dyDescent="0.45">
      <c r="A84" s="30"/>
      <c r="B84" s="30"/>
      <c r="C84" s="29" t="str">
        <f>IF(B84="","",IFERROR(INDEX('Risk Register'!$R$6:$R$66,MATCH(B84,'Risk Register'!$A$6:$A$66,0)),"Check ID"))</f>
        <v/>
      </c>
      <c r="D84" s="19"/>
      <c r="E84" s="19"/>
      <c r="F84" s="19"/>
      <c r="G84" s="39"/>
      <c r="H84" s="40"/>
      <c r="I84" s="30"/>
      <c r="J84" s="30"/>
      <c r="K84" s="36" t="str">
        <f t="shared" ca="1" si="2"/>
        <v/>
      </c>
    </row>
    <row r="85" spans="1:11" ht="24" customHeight="1" x14ac:dyDescent="0.45">
      <c r="A85" s="30"/>
      <c r="B85" s="30"/>
      <c r="C85" s="29" t="str">
        <f>IF(B85="","",IFERROR(INDEX('Risk Register'!$R$6:$R$66,MATCH(B85,'Risk Register'!$A$6:$A$66,0)),"Check ID"))</f>
        <v/>
      </c>
      <c r="D85" s="19"/>
      <c r="E85" s="19"/>
      <c r="F85" s="19"/>
      <c r="G85" s="39"/>
      <c r="H85" s="40"/>
      <c r="I85" s="30"/>
      <c r="J85" s="30"/>
      <c r="K85" s="36" t="str">
        <f t="shared" ca="1" si="2"/>
        <v/>
      </c>
    </row>
    <row r="86" spans="1:11" ht="24" customHeight="1" x14ac:dyDescent="0.45">
      <c r="A86" s="30"/>
      <c r="B86" s="30"/>
      <c r="C86" s="29" t="str">
        <f>IF(B86="","",IFERROR(INDEX('Risk Register'!$R$6:$R$66,MATCH(B86,'Risk Register'!$A$6:$A$66,0)),"Check ID"))</f>
        <v/>
      </c>
      <c r="D86" s="19"/>
      <c r="E86" s="19"/>
      <c r="F86" s="19"/>
      <c r="G86" s="39"/>
      <c r="H86" s="40"/>
      <c r="I86" s="30"/>
      <c r="J86" s="30"/>
      <c r="K86" s="36" t="str">
        <f t="shared" ca="1" si="2"/>
        <v/>
      </c>
    </row>
    <row r="87" spans="1:11" ht="24" customHeight="1" x14ac:dyDescent="0.45">
      <c r="A87" s="30"/>
      <c r="B87" s="30"/>
      <c r="C87" s="29" t="str">
        <f>IF(B87="","",IFERROR(INDEX('Risk Register'!$R$6:$R$66,MATCH(B87,'Risk Register'!$A$6:$A$66,0)),"Check ID"))</f>
        <v/>
      </c>
      <c r="D87" s="19"/>
      <c r="E87" s="19"/>
      <c r="F87" s="19"/>
      <c r="G87" s="39"/>
      <c r="H87" s="40"/>
      <c r="I87" s="30"/>
      <c r="J87" s="30"/>
      <c r="K87" s="36" t="str">
        <f t="shared" ca="1" si="2"/>
        <v/>
      </c>
    </row>
    <row r="88" spans="1:11" ht="24" customHeight="1" x14ac:dyDescent="0.45">
      <c r="A88" s="30"/>
      <c r="B88" s="30"/>
      <c r="C88" s="29" t="str">
        <f>IF(B88="","",IFERROR(INDEX('Risk Register'!$R$6:$R$66,MATCH(B88,'Risk Register'!$A$6:$A$66,0)),"Check ID"))</f>
        <v/>
      </c>
      <c r="D88" s="19"/>
      <c r="E88" s="19"/>
      <c r="F88" s="19"/>
      <c r="G88" s="39"/>
      <c r="H88" s="40"/>
      <c r="I88" s="30"/>
      <c r="J88" s="30"/>
      <c r="K88" s="36" t="str">
        <f t="shared" ca="1" si="2"/>
        <v/>
      </c>
    </row>
    <row r="89" spans="1:11" ht="24" customHeight="1" x14ac:dyDescent="0.45">
      <c r="A89" s="30"/>
      <c r="B89" s="30"/>
      <c r="C89" s="29" t="str">
        <f>IF(B89="","",IFERROR(INDEX('Risk Register'!$R$6:$R$66,MATCH(B89,'Risk Register'!$A$6:$A$66,0)),"Check ID"))</f>
        <v/>
      </c>
      <c r="D89" s="19"/>
      <c r="E89" s="19"/>
      <c r="F89" s="19"/>
      <c r="G89" s="39"/>
      <c r="H89" s="40"/>
      <c r="I89" s="30"/>
      <c r="J89" s="30"/>
      <c r="K89" s="36" t="str">
        <f t="shared" ca="1" si="2"/>
        <v/>
      </c>
    </row>
    <row r="90" spans="1:11" ht="24" customHeight="1" x14ac:dyDescent="0.45">
      <c r="A90" s="30"/>
      <c r="B90" s="30"/>
      <c r="C90" s="29" t="str">
        <f>IF(B90="","",IFERROR(INDEX('Risk Register'!$R$6:$R$66,MATCH(B90,'Risk Register'!$A$6:$A$66,0)),"Check ID"))</f>
        <v/>
      </c>
      <c r="D90" s="19"/>
      <c r="E90" s="19"/>
      <c r="F90" s="19"/>
      <c r="G90" s="39"/>
      <c r="H90" s="40"/>
      <c r="I90" s="30"/>
      <c r="J90" s="30"/>
      <c r="K90" s="36" t="str">
        <f t="shared" ca="1" si="2"/>
        <v/>
      </c>
    </row>
    <row r="91" spans="1:11" ht="24" customHeight="1" x14ac:dyDescent="0.45">
      <c r="A91" s="30"/>
      <c r="B91" s="30"/>
      <c r="C91" s="29" t="str">
        <f>IF(B91="","",IFERROR(INDEX('Risk Register'!$R$6:$R$66,MATCH(B91,'Risk Register'!$A$6:$A$66,0)),"Check ID"))</f>
        <v/>
      </c>
      <c r="D91" s="19"/>
      <c r="E91" s="19"/>
      <c r="F91" s="19"/>
      <c r="G91" s="39"/>
      <c r="H91" s="40"/>
      <c r="I91" s="30"/>
      <c r="J91" s="30"/>
      <c r="K91" s="36" t="str">
        <f t="shared" ca="1" si="2"/>
        <v/>
      </c>
    </row>
    <row r="92" spans="1:11" ht="24" customHeight="1" x14ac:dyDescent="0.45">
      <c r="A92" s="30"/>
      <c r="B92" s="30"/>
      <c r="C92" s="29" t="str">
        <f>IF(B92="","",IFERROR(INDEX('Risk Register'!$R$6:$R$66,MATCH(B92,'Risk Register'!$A$6:$A$66,0)),"Check ID"))</f>
        <v/>
      </c>
      <c r="D92" s="19"/>
      <c r="E92" s="19"/>
      <c r="F92" s="19"/>
      <c r="G92" s="39"/>
      <c r="H92" s="40"/>
      <c r="I92" s="30"/>
      <c r="J92" s="30"/>
      <c r="K92" s="36" t="str">
        <f t="shared" ca="1" si="2"/>
        <v/>
      </c>
    </row>
    <row r="93" spans="1:11" ht="24" customHeight="1" x14ac:dyDescent="0.45">
      <c r="A93" s="30"/>
      <c r="B93" s="30"/>
      <c r="C93" s="29" t="str">
        <f>IF(B93="","",IFERROR(INDEX('Risk Register'!$R$6:$R$66,MATCH(B93,'Risk Register'!$A$6:$A$66,0)),"Check ID"))</f>
        <v/>
      </c>
      <c r="D93" s="19"/>
      <c r="E93" s="19"/>
      <c r="F93" s="19"/>
      <c r="G93" s="39"/>
      <c r="H93" s="40"/>
      <c r="I93" s="30"/>
      <c r="J93" s="30"/>
      <c r="K93" s="36" t="str">
        <f t="shared" ca="1" si="2"/>
        <v/>
      </c>
    </row>
    <row r="94" spans="1:11" ht="24" customHeight="1" x14ac:dyDescent="0.45">
      <c r="A94" s="30"/>
      <c r="B94" s="30"/>
      <c r="C94" s="29" t="str">
        <f>IF(B94="","",IFERROR(INDEX('Risk Register'!$R$6:$R$66,MATCH(B94,'Risk Register'!$A$6:$A$66,0)),"Check ID"))</f>
        <v/>
      </c>
      <c r="D94" s="19"/>
      <c r="E94" s="19"/>
      <c r="F94" s="19"/>
      <c r="G94" s="39"/>
      <c r="H94" s="40"/>
      <c r="I94" s="30"/>
      <c r="J94" s="30"/>
      <c r="K94" s="36" t="str">
        <f t="shared" ca="1" si="2"/>
        <v/>
      </c>
    </row>
    <row r="95" spans="1:11" ht="24" customHeight="1" x14ac:dyDescent="0.45">
      <c r="A95" s="30"/>
      <c r="B95" s="30"/>
      <c r="C95" s="29" t="str">
        <f>IF(B95="","",IFERROR(INDEX('Risk Register'!$R$6:$R$66,MATCH(B95,'Risk Register'!$A$6:$A$66,0)),"Check ID"))</f>
        <v/>
      </c>
      <c r="D95" s="19"/>
      <c r="E95" s="19"/>
      <c r="F95" s="19"/>
      <c r="G95" s="39"/>
      <c r="H95" s="40"/>
      <c r="I95" s="30"/>
      <c r="J95" s="30"/>
      <c r="K95" s="36" t="str">
        <f t="shared" ca="1" si="2"/>
        <v/>
      </c>
    </row>
    <row r="96" spans="1:11" ht="24" customHeight="1" x14ac:dyDescent="0.45">
      <c r="A96" s="30"/>
      <c r="B96" s="30"/>
      <c r="C96" s="29" t="str">
        <f>IF(B96="","",IFERROR(INDEX('Risk Register'!$R$6:$R$66,MATCH(B96,'Risk Register'!$A$6:$A$66,0)),"Check ID"))</f>
        <v/>
      </c>
      <c r="D96" s="19"/>
      <c r="E96" s="19"/>
      <c r="F96" s="19"/>
      <c r="G96" s="39"/>
      <c r="H96" s="40"/>
      <c r="I96" s="30"/>
      <c r="J96" s="30"/>
      <c r="K96" s="36" t="str">
        <f t="shared" ca="1" si="2"/>
        <v/>
      </c>
    </row>
    <row r="97" spans="1:11" ht="24" customHeight="1" x14ac:dyDescent="0.45">
      <c r="A97" s="30"/>
      <c r="B97" s="30"/>
      <c r="C97" s="29" t="str">
        <f>IF(B97="","",IFERROR(INDEX('Risk Register'!$R$6:$R$66,MATCH(B97,'Risk Register'!$A$6:$A$66,0)),"Check ID"))</f>
        <v/>
      </c>
      <c r="D97" s="19"/>
      <c r="E97" s="19"/>
      <c r="F97" s="19"/>
      <c r="G97" s="39"/>
      <c r="H97" s="40"/>
      <c r="I97" s="30"/>
      <c r="J97" s="30"/>
      <c r="K97" s="36" t="str">
        <f t="shared" ca="1" si="2"/>
        <v/>
      </c>
    </row>
    <row r="98" spans="1:11" ht="24" customHeight="1" x14ac:dyDescent="0.45">
      <c r="A98" s="30"/>
      <c r="B98" s="30"/>
      <c r="C98" s="29" t="str">
        <f>IF(B98="","",IFERROR(INDEX('Risk Register'!$R$6:$R$66,MATCH(B98,'Risk Register'!$A$6:$A$66,0)),"Check ID"))</f>
        <v/>
      </c>
      <c r="D98" s="19"/>
      <c r="E98" s="19"/>
      <c r="F98" s="19"/>
      <c r="G98" s="39"/>
      <c r="H98" s="40"/>
      <c r="I98" s="30"/>
      <c r="J98" s="30"/>
      <c r="K98" s="36" t="str">
        <f t="shared" ca="1" si="2"/>
        <v/>
      </c>
    </row>
    <row r="99" spans="1:11" ht="24" customHeight="1" x14ac:dyDescent="0.45">
      <c r="A99" s="30"/>
      <c r="B99" s="30"/>
      <c r="C99" s="29" t="str">
        <f>IF(B99="","",IFERROR(INDEX('Risk Register'!$R$6:$R$66,MATCH(B99,'Risk Register'!$A$6:$A$66,0)),"Check ID"))</f>
        <v/>
      </c>
      <c r="D99" s="19"/>
      <c r="E99" s="19"/>
      <c r="F99" s="19"/>
      <c r="G99" s="39"/>
      <c r="H99" s="40"/>
      <c r="I99" s="30"/>
      <c r="J99" s="30"/>
      <c r="K99" s="36" t="str">
        <f t="shared" ca="1" si="2"/>
        <v/>
      </c>
    </row>
    <row r="100" spans="1:11" ht="24" customHeight="1" x14ac:dyDescent="0.45">
      <c r="A100" s="30"/>
      <c r="B100" s="30"/>
      <c r="C100" s="29" t="str">
        <f>IF(B100="","",IFERROR(INDEX('Risk Register'!$R$6:$R$66,MATCH(B100,'Risk Register'!$A$6:$A$66,0)),"Check ID"))</f>
        <v/>
      </c>
      <c r="D100" s="19"/>
      <c r="E100" s="19"/>
      <c r="F100" s="19"/>
      <c r="G100" s="39"/>
      <c r="H100" s="40"/>
      <c r="I100" s="30"/>
      <c r="J100" s="30"/>
      <c r="K100" s="36" t="str">
        <f t="shared" ca="1" si="2"/>
        <v/>
      </c>
    </row>
    <row r="101" spans="1:11" ht="24" customHeight="1" x14ac:dyDescent="0.45">
      <c r="A101" s="30"/>
      <c r="B101" s="30"/>
      <c r="C101" s="29" t="str">
        <f>IF(B101="","",IFERROR(INDEX('Risk Register'!$R$6:$R$66,MATCH(B101,'Risk Register'!$A$6:$A$66,0)),"Check ID"))</f>
        <v/>
      </c>
      <c r="D101" s="19"/>
      <c r="E101" s="19"/>
      <c r="F101" s="19"/>
      <c r="G101" s="39"/>
      <c r="H101" s="40"/>
      <c r="I101" s="30"/>
      <c r="J101" s="30"/>
      <c r="K101" s="36" t="str">
        <f t="shared" ca="1" si="2"/>
        <v/>
      </c>
    </row>
    <row r="102" spans="1:11" ht="24" customHeight="1" x14ac:dyDescent="0.45">
      <c r="A102" s="30"/>
      <c r="B102" s="30"/>
      <c r="C102" s="29" t="str">
        <f>IF(B102="","",IFERROR(INDEX('Risk Register'!$R$6:$R$66,MATCH(B102,'Risk Register'!$A$6:$A$66,0)),"Check ID"))</f>
        <v/>
      </c>
      <c r="D102" s="19"/>
      <c r="E102" s="19"/>
      <c r="F102" s="19"/>
      <c r="G102" s="39"/>
      <c r="H102" s="40"/>
      <c r="I102" s="30"/>
      <c r="J102" s="30"/>
      <c r="K102" s="36" t="str">
        <f t="shared" ca="1" si="2"/>
        <v/>
      </c>
    </row>
    <row r="103" spans="1:11" ht="24" customHeight="1" x14ac:dyDescent="0.45">
      <c r="A103" s="30"/>
      <c r="B103" s="30"/>
      <c r="C103" s="29" t="str">
        <f>IF(B103="","",IFERROR(INDEX('Risk Register'!$R$6:$R$66,MATCH(B103,'Risk Register'!$A$6:$A$66,0)),"Check ID"))</f>
        <v/>
      </c>
      <c r="D103" s="19"/>
      <c r="E103" s="19"/>
      <c r="F103" s="19"/>
      <c r="G103" s="39"/>
      <c r="H103" s="40"/>
      <c r="I103" s="30"/>
      <c r="J103" s="30"/>
      <c r="K103" s="36" t="str">
        <f t="shared" ca="1" si="2"/>
        <v/>
      </c>
    </row>
    <row r="104" spans="1:11" ht="24" customHeight="1" x14ac:dyDescent="0.45">
      <c r="A104" s="30"/>
      <c r="B104" s="30"/>
      <c r="C104" s="29" t="str">
        <f>IF(B104="","",IFERROR(INDEX('Risk Register'!$R$6:$R$66,MATCH(B104,'Risk Register'!$A$6:$A$66,0)),"Check ID"))</f>
        <v/>
      </c>
      <c r="D104" s="19"/>
      <c r="E104" s="19"/>
      <c r="F104" s="19"/>
      <c r="G104" s="39"/>
      <c r="H104" s="40"/>
      <c r="I104" s="30"/>
      <c r="J104" s="30"/>
      <c r="K104" s="36" t="str">
        <f t="shared" ca="1" si="2"/>
        <v/>
      </c>
    </row>
    <row r="105" spans="1:11" ht="24" customHeight="1" x14ac:dyDescent="0.45">
      <c r="A105" s="30"/>
      <c r="B105" s="30"/>
      <c r="C105" s="29" t="str">
        <f>IF(B105="","",IFERROR(INDEX('Risk Register'!$R$6:$R$66,MATCH(B105,'Risk Register'!$A$6:$A$66,0)),"Check ID"))</f>
        <v/>
      </c>
      <c r="D105" s="19"/>
      <c r="E105" s="19"/>
      <c r="F105" s="19"/>
      <c r="G105" s="39"/>
      <c r="H105" s="40"/>
      <c r="I105" s="30"/>
      <c r="J105" s="30"/>
      <c r="K105" s="36" t="str">
        <f t="shared" ca="1" si="2"/>
        <v/>
      </c>
    </row>
    <row r="106" spans="1:11" ht="24" customHeight="1" x14ac:dyDescent="0.45">
      <c r="A106" s="30"/>
      <c r="B106" s="30"/>
      <c r="C106" s="29" t="str">
        <f>IF(B106="","",IFERROR(INDEX('Risk Register'!$R$6:$R$66,MATCH(B106,'Risk Register'!$A$6:$A$66,0)),"Check ID"))</f>
        <v/>
      </c>
      <c r="D106" s="19"/>
      <c r="E106" s="19"/>
      <c r="F106" s="19"/>
      <c r="G106" s="39"/>
      <c r="H106" s="40"/>
      <c r="I106" s="30"/>
      <c r="J106" s="30"/>
      <c r="K106" s="36" t="str">
        <f t="shared" ca="1" si="2"/>
        <v/>
      </c>
    </row>
  </sheetData>
  <autoFilter ref="A5:K106" xr:uid="{00000000-0009-0000-0000-000005000000}"/>
  <conditionalFormatting sqref="C6:C106">
    <cfRule type="cellIs" dxfId="114" priority="1" operator="equal">
      <formula>"Low"</formula>
    </cfRule>
    <cfRule type="cellIs" dxfId="113" priority="2" operator="equal">
      <formula>"Medium"</formula>
    </cfRule>
    <cfRule type="cellIs" dxfId="112" priority="3" operator="equal">
      <formula>"High"</formula>
    </cfRule>
    <cfRule type="cellIs" dxfId="111" priority="4" operator="equal">
      <formula>"Extreme"</formula>
    </cfRule>
  </conditionalFormatting>
  <conditionalFormatting sqref="J6:J106">
    <cfRule type="cellIs" dxfId="110" priority="5" operator="equal">
      <formula>"Low"</formula>
    </cfRule>
    <cfRule type="cellIs" dxfId="109" priority="6" operator="equal">
      <formula>"Medium"</formula>
    </cfRule>
    <cfRule type="cellIs" dxfId="108" priority="7" operator="equal">
      <formula>"High"</formula>
    </cfRule>
    <cfRule type="cellIs" dxfId="107" priority="8" operator="equal">
      <formula>"Extreme"</formula>
    </cfRule>
  </conditionalFormatting>
  <conditionalFormatting sqref="K7:K106">
    <cfRule type="cellIs" dxfId="106" priority="9" operator="greaterThan">
      <formula>0</formula>
    </cfRule>
  </conditionalFormatting>
  <dataValidations count="3">
    <dataValidation type="list" allowBlank="1" errorTitle="Invalid entry" error="Please choose a value from the list." sqref="I7:I106" xr:uid="{00000000-0002-0000-0500-000000000000}">
      <formula1>"Not started,In progress,Complete,Verified"</formula1>
    </dataValidation>
    <dataValidation type="list" allowBlank="1" errorTitle="Invalid entry" error="Please choose a value from the list." sqref="J7:J106" xr:uid="{00000000-0002-0000-0500-000001000000}">
      <formula1>"Low,Medium,High,Extreme"</formula1>
    </dataValidation>
    <dataValidation type="date" operator="greaterThan" allowBlank="1" error="Please enter a valid date (dd/mm/yyyy)." sqref="G7:G106" xr:uid="{00000000-0002-0000-0500-000002000000}">
      <formula1>36526</formula1>
    </dataValidation>
  </dataValidations>
  <printOptions horizontalCentered="1"/>
  <pageMargins left="0.4" right="0.4" top="1" bottom="1" header="0.5" footer="0.5"/>
  <pageSetup paperSize="9" fitToHeight="0" orientation="landscape"/>
  <headerFooter>
    <oddFooter>&amp;L&amp;8 Cyber Security Risk Assessment Workbook&amp;C&amp;8 © Muhammad Anwar · muhammad-anwar.com&amp;R&amp;8 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workbookViewId="0">
      <pane ySplit="4" topLeftCell="A5" activePane="bottomLeft" state="frozen"/>
      <selection pane="bottomLeft"/>
    </sheetView>
  </sheetViews>
  <sheetFormatPr defaultRowHeight="14.25" x14ac:dyDescent="0.45"/>
  <cols>
    <col min="1" max="1" width="30" customWidth="1"/>
    <col min="2" max="7" width="13" customWidth="1"/>
    <col min="8" max="8" width="4" customWidth="1"/>
  </cols>
  <sheetData>
    <row r="1" spans="1:8" ht="30" customHeight="1" x14ac:dyDescent="0.45">
      <c r="A1" s="13" t="s">
        <v>327</v>
      </c>
      <c r="B1" s="14"/>
      <c r="C1" s="14"/>
      <c r="D1" s="14"/>
      <c r="E1" s="14"/>
      <c r="F1" s="14"/>
      <c r="G1" s="14"/>
      <c r="H1" s="15" t="s">
        <v>51</v>
      </c>
    </row>
    <row r="2" spans="1:8" ht="18" customHeight="1" x14ac:dyDescent="0.45">
      <c r="A2" s="16" t="s">
        <v>328</v>
      </c>
      <c r="B2" s="14"/>
      <c r="C2" s="14"/>
      <c r="D2" s="14"/>
      <c r="E2" s="14"/>
      <c r="F2" s="14"/>
      <c r="G2" s="14"/>
      <c r="H2" s="14"/>
    </row>
    <row r="3" spans="1:8" ht="4.05" customHeight="1" x14ac:dyDescent="0.45">
      <c r="A3" s="2"/>
      <c r="B3" s="2"/>
      <c r="C3" s="3"/>
      <c r="D3" s="3"/>
      <c r="E3" s="4"/>
      <c r="F3" s="4"/>
      <c r="G3" s="5"/>
      <c r="H3" s="5"/>
    </row>
    <row r="5" spans="1:8" x14ac:dyDescent="0.45">
      <c r="A5" s="17" t="s">
        <v>329</v>
      </c>
    </row>
    <row r="6" spans="1:8" ht="32" customHeight="1" x14ac:dyDescent="0.45">
      <c r="A6" s="25" t="s">
        <v>116</v>
      </c>
      <c r="B6" s="25" t="s">
        <v>330</v>
      </c>
      <c r="C6" s="25" t="s">
        <v>331</v>
      </c>
      <c r="D6" s="25" t="s">
        <v>332</v>
      </c>
    </row>
    <row r="7" spans="1:8" x14ac:dyDescent="0.45">
      <c r="A7" s="23" t="s">
        <v>29</v>
      </c>
      <c r="B7" s="41">
        <f>COUNTIF('Risk Register'!$M$7:$M$66,A7)</f>
        <v>0</v>
      </c>
      <c r="C7" s="41">
        <f>COUNTIF('Risk Register'!$R$7:$R$66,A7)</f>
        <v>0</v>
      </c>
      <c r="D7" s="42">
        <f>C7-B7</f>
        <v>0</v>
      </c>
    </row>
    <row r="8" spans="1:8" x14ac:dyDescent="0.45">
      <c r="A8" s="23" t="s">
        <v>31</v>
      </c>
      <c r="B8" s="41">
        <f>COUNTIF('Risk Register'!$M$7:$M$66,A8)</f>
        <v>0</v>
      </c>
      <c r="C8" s="41">
        <f>COUNTIF('Risk Register'!$R$7:$R$66,A8)</f>
        <v>0</v>
      </c>
      <c r="D8" s="42">
        <f>C8-B8</f>
        <v>0</v>
      </c>
    </row>
    <row r="9" spans="1:8" x14ac:dyDescent="0.45">
      <c r="A9" s="23" t="s">
        <v>33</v>
      </c>
      <c r="B9" s="41">
        <f>COUNTIF('Risk Register'!$M$7:$M$66,A9)</f>
        <v>0</v>
      </c>
      <c r="C9" s="41">
        <f>COUNTIF('Risk Register'!$R$7:$R$66,A9)</f>
        <v>0</v>
      </c>
      <c r="D9" s="42">
        <f>C9-B9</f>
        <v>0</v>
      </c>
    </row>
    <row r="10" spans="1:8" x14ac:dyDescent="0.45">
      <c r="A10" s="23" t="s">
        <v>35</v>
      </c>
      <c r="B10" s="41">
        <f>COUNTIF('Risk Register'!$M$7:$M$66,A10)</f>
        <v>0</v>
      </c>
      <c r="C10" s="41">
        <f>COUNTIF('Risk Register'!$R$7:$R$66,A10)</f>
        <v>0</v>
      </c>
      <c r="D10" s="42">
        <f>C10-B10</f>
        <v>0</v>
      </c>
    </row>
    <row r="11" spans="1:8" x14ac:dyDescent="0.45">
      <c r="A11" s="18" t="s">
        <v>333</v>
      </c>
      <c r="B11" s="43">
        <f>SUM(B7:B10)</f>
        <v>0</v>
      </c>
      <c r="C11" s="43">
        <f>SUM(C7:C10)</f>
        <v>0</v>
      </c>
    </row>
    <row r="13" spans="1:8" x14ac:dyDescent="0.45">
      <c r="A13" s="17" t="s">
        <v>334</v>
      </c>
    </row>
    <row r="14" spans="1:8" x14ac:dyDescent="0.45">
      <c r="A14" s="23" t="s">
        <v>335</v>
      </c>
      <c r="B14" s="44">
        <f>COUNTIF('Risk Register'!$S$7:$S$66,"No")</f>
        <v>0</v>
      </c>
    </row>
    <row r="15" spans="1:8" x14ac:dyDescent="0.45">
      <c r="A15" s="18" t="s">
        <v>336</v>
      </c>
      <c r="B15" s="45" t="str">
        <f>IF(C11=0,"",COUNTIF('Risk Register'!$S$7:$S$66,"Yes")/C11)</f>
        <v/>
      </c>
    </row>
    <row r="16" spans="1:8" x14ac:dyDescent="0.45">
      <c r="A16" s="23" t="s">
        <v>337</v>
      </c>
      <c r="B16" s="44">
        <f ca="1">COUNTIF('Treatment Plan'!$K$7:$K$106,"&gt;0")</f>
        <v>0</v>
      </c>
    </row>
    <row r="17" spans="1:6" x14ac:dyDescent="0.45">
      <c r="A17" s="18" t="s">
        <v>338</v>
      </c>
      <c r="B17" s="43">
        <f>COUNTIFS('Treatment Plan'!$B$7:$B$106,"&lt;&gt;",'Treatment Plan'!$I$7:$I$106,"&lt;&gt;Complete",'Treatment Plan'!$I$7:$I$106,"&lt;&gt;Verified")</f>
        <v>0</v>
      </c>
    </row>
    <row r="20" spans="1:6" x14ac:dyDescent="0.45">
      <c r="A20" s="17" t="s">
        <v>339</v>
      </c>
    </row>
    <row r="21" spans="1:6" x14ac:dyDescent="0.45">
      <c r="A21" s="46" t="s">
        <v>340</v>
      </c>
      <c r="B21" s="27">
        <v>1</v>
      </c>
      <c r="C21" s="27">
        <v>2</v>
      </c>
      <c r="D21" s="27">
        <v>3</v>
      </c>
      <c r="E21" s="27">
        <v>4</v>
      </c>
      <c r="F21" s="27">
        <v>5</v>
      </c>
    </row>
    <row r="22" spans="1:6" ht="30" customHeight="1" x14ac:dyDescent="0.45">
      <c r="A22" s="47" t="s">
        <v>341</v>
      </c>
      <c r="B22" s="48">
        <f>COUNTIFS('Risk Register'!$O$7:$O$66,5,'Risk Register'!$P$7:$P$66,1)</f>
        <v>0</v>
      </c>
      <c r="C22" s="48">
        <f>COUNTIFS('Risk Register'!$O$7:$O$66,5,'Risk Register'!$P$7:$P$66,2)</f>
        <v>0</v>
      </c>
      <c r="D22" s="48">
        <f>COUNTIFS('Risk Register'!$O$7:$O$66,5,'Risk Register'!$P$7:$P$66,3)</f>
        <v>0</v>
      </c>
      <c r="E22" s="48">
        <f>COUNTIFS('Risk Register'!$O$7:$O$66,5,'Risk Register'!$P$7:$P$66,4)</f>
        <v>0</v>
      </c>
      <c r="F22" s="48">
        <f>COUNTIFS('Risk Register'!$O$7:$O$66,5,'Risk Register'!$P$7:$P$66,5)</f>
        <v>0</v>
      </c>
    </row>
    <row r="23" spans="1:6" ht="30" customHeight="1" x14ac:dyDescent="0.45">
      <c r="A23" s="47" t="s">
        <v>342</v>
      </c>
      <c r="B23" s="48">
        <f>COUNTIFS('Risk Register'!$O$7:$O$66,4,'Risk Register'!$P$7:$P$66,1)</f>
        <v>0</v>
      </c>
      <c r="C23" s="48">
        <f>COUNTIFS('Risk Register'!$O$7:$O$66,4,'Risk Register'!$P$7:$P$66,2)</f>
        <v>0</v>
      </c>
      <c r="D23" s="48">
        <f>COUNTIFS('Risk Register'!$O$7:$O$66,4,'Risk Register'!$P$7:$P$66,3)</f>
        <v>0</v>
      </c>
      <c r="E23" s="48">
        <f>COUNTIFS('Risk Register'!$O$7:$O$66,4,'Risk Register'!$P$7:$P$66,4)</f>
        <v>0</v>
      </c>
      <c r="F23" s="48">
        <f>COUNTIFS('Risk Register'!$O$7:$O$66,4,'Risk Register'!$P$7:$P$66,5)</f>
        <v>0</v>
      </c>
    </row>
    <row r="24" spans="1:6" ht="30" customHeight="1" x14ac:dyDescent="0.45">
      <c r="A24" s="47" t="s">
        <v>343</v>
      </c>
      <c r="B24" s="48">
        <f>COUNTIFS('Risk Register'!$O$7:$O$66,3,'Risk Register'!$P$7:$P$66,1)</f>
        <v>0</v>
      </c>
      <c r="C24" s="48">
        <f>COUNTIFS('Risk Register'!$O$7:$O$66,3,'Risk Register'!$P$7:$P$66,2)</f>
        <v>0</v>
      </c>
      <c r="D24" s="48">
        <f>COUNTIFS('Risk Register'!$O$7:$O$66,3,'Risk Register'!$P$7:$P$66,3)</f>
        <v>0</v>
      </c>
      <c r="E24" s="48">
        <f>COUNTIFS('Risk Register'!$O$7:$O$66,3,'Risk Register'!$P$7:$P$66,4)</f>
        <v>0</v>
      </c>
      <c r="F24" s="48">
        <f>COUNTIFS('Risk Register'!$O$7:$O$66,3,'Risk Register'!$P$7:$P$66,5)</f>
        <v>0</v>
      </c>
    </row>
    <row r="25" spans="1:6" ht="30" customHeight="1" x14ac:dyDescent="0.45">
      <c r="A25" s="47" t="s">
        <v>344</v>
      </c>
      <c r="B25" s="48">
        <f>COUNTIFS('Risk Register'!$O$7:$O$66,2,'Risk Register'!$P$7:$P$66,1)</f>
        <v>0</v>
      </c>
      <c r="C25" s="48">
        <f>COUNTIFS('Risk Register'!$O$7:$O$66,2,'Risk Register'!$P$7:$P$66,2)</f>
        <v>0</v>
      </c>
      <c r="D25" s="48">
        <f>COUNTIFS('Risk Register'!$O$7:$O$66,2,'Risk Register'!$P$7:$P$66,3)</f>
        <v>0</v>
      </c>
      <c r="E25" s="48">
        <f>COUNTIFS('Risk Register'!$O$7:$O$66,2,'Risk Register'!$P$7:$P$66,4)</f>
        <v>0</v>
      </c>
      <c r="F25" s="48">
        <f>COUNTIFS('Risk Register'!$O$7:$O$66,2,'Risk Register'!$P$7:$P$66,5)</f>
        <v>0</v>
      </c>
    </row>
    <row r="26" spans="1:6" ht="30" customHeight="1" x14ac:dyDescent="0.45">
      <c r="A26" s="47" t="s">
        <v>345</v>
      </c>
      <c r="B26" s="48">
        <f>COUNTIFS('Risk Register'!$O$7:$O$66,1,'Risk Register'!$P$7:$P$66,1)</f>
        <v>0</v>
      </c>
      <c r="C26" s="48">
        <f>COUNTIFS('Risk Register'!$O$7:$O$66,1,'Risk Register'!$P$7:$P$66,2)</f>
        <v>0</v>
      </c>
      <c r="D26" s="48">
        <f>COUNTIFS('Risk Register'!$O$7:$O$66,1,'Risk Register'!$P$7:$P$66,3)</f>
        <v>0</v>
      </c>
      <c r="E26" s="48">
        <f>COUNTIFS('Risk Register'!$O$7:$O$66,1,'Risk Register'!$P$7:$P$66,4)</f>
        <v>0</v>
      </c>
      <c r="F26" s="48">
        <f>COUNTIFS('Risk Register'!$O$7:$O$66,1,'Risk Register'!$P$7:$P$66,5)</f>
        <v>0</v>
      </c>
    </row>
  </sheetData>
  <conditionalFormatting sqref="A7:A10">
    <cfRule type="cellIs" dxfId="105" priority="1" operator="equal">
      <formula>"Low"</formula>
    </cfRule>
    <cfRule type="cellIs" dxfId="104" priority="2" operator="equal">
      <formula>"Medium"</formula>
    </cfRule>
    <cfRule type="cellIs" dxfId="103" priority="3" operator="equal">
      <formula>"High"</formula>
    </cfRule>
    <cfRule type="cellIs" dxfId="102" priority="4" operator="equal">
      <formula>"Extreme"</formula>
    </cfRule>
  </conditionalFormatting>
  <conditionalFormatting sqref="B14">
    <cfRule type="cellIs" dxfId="101" priority="5" operator="greaterThan">
      <formula>0</formula>
    </cfRule>
  </conditionalFormatting>
  <conditionalFormatting sqref="B16">
    <cfRule type="cellIs" dxfId="100" priority="6" operator="greaterThan">
      <formula>0</formula>
    </cfRule>
  </conditionalFormatting>
  <conditionalFormatting sqref="B22">
    <cfRule type="expression" dxfId="96" priority="10">
      <formula>TRUE</formula>
    </cfRule>
  </conditionalFormatting>
  <conditionalFormatting sqref="B23">
    <cfRule type="expression" dxfId="95" priority="30">
      <formula>TRUE</formula>
    </cfRule>
  </conditionalFormatting>
  <conditionalFormatting sqref="B24">
    <cfRule type="expression" dxfId="88" priority="50">
      <formula>TRUE</formula>
    </cfRule>
  </conditionalFormatting>
  <conditionalFormatting sqref="B25">
    <cfRule type="expression" dxfId="86" priority="70">
      <formula>TRUE</formula>
    </cfRule>
  </conditionalFormatting>
  <conditionalFormatting sqref="B26">
    <cfRule type="expression" dxfId="83" priority="90">
      <formula>TRUE</formula>
    </cfRule>
  </conditionalFormatting>
  <conditionalFormatting sqref="C22">
    <cfRule type="expression" dxfId="79" priority="14">
      <formula>TRUE</formula>
    </cfRule>
  </conditionalFormatting>
  <conditionalFormatting sqref="C23">
    <cfRule type="expression" dxfId="72" priority="34">
      <formula>TRUE</formula>
    </cfRule>
  </conditionalFormatting>
  <conditionalFormatting sqref="C24">
    <cfRule type="expression" dxfId="68" priority="54">
      <formula>TRUE</formula>
    </cfRule>
  </conditionalFormatting>
  <conditionalFormatting sqref="C25">
    <cfRule type="expression" dxfId="64" priority="74">
      <formula>TRUE</formula>
    </cfRule>
  </conditionalFormatting>
  <conditionalFormatting sqref="C26">
    <cfRule type="expression" dxfId="63" priority="94">
      <formula>TRUE</formula>
    </cfRule>
  </conditionalFormatting>
  <conditionalFormatting sqref="D22">
    <cfRule type="expression" dxfId="56" priority="18">
      <formula>TRUE</formula>
    </cfRule>
  </conditionalFormatting>
  <conditionalFormatting sqref="D23">
    <cfRule type="expression" dxfId="52" priority="38">
      <formula>TRUE</formula>
    </cfRule>
  </conditionalFormatting>
  <conditionalFormatting sqref="D24">
    <cfRule type="expression" dxfId="48" priority="58">
      <formula>TRUE</formula>
    </cfRule>
  </conditionalFormatting>
  <conditionalFormatting sqref="D25">
    <cfRule type="expression" dxfId="47" priority="78">
      <formula>TRUE</formula>
    </cfRule>
  </conditionalFormatting>
  <conditionalFormatting sqref="D26">
    <cfRule type="expression" dxfId="40" priority="98">
      <formula>TRUE</formula>
    </cfRule>
  </conditionalFormatting>
  <conditionalFormatting sqref="E22">
    <cfRule type="expression" dxfId="36" priority="22">
      <formula>TRUE</formula>
    </cfRule>
  </conditionalFormatting>
  <conditionalFormatting sqref="E23">
    <cfRule type="expression" dxfId="32" priority="42">
      <formula>TRUE</formula>
    </cfRule>
  </conditionalFormatting>
  <conditionalFormatting sqref="E24">
    <cfRule type="expression" dxfId="31" priority="62">
      <formula>TRUE</formula>
    </cfRule>
  </conditionalFormatting>
  <conditionalFormatting sqref="E25">
    <cfRule type="expression" dxfId="26" priority="82">
      <formula>TRUE</formula>
    </cfRule>
  </conditionalFormatting>
  <conditionalFormatting sqref="E26">
    <cfRule type="expression" dxfId="20" priority="102">
      <formula>TRUE</formula>
    </cfRule>
  </conditionalFormatting>
  <conditionalFormatting sqref="F22">
    <cfRule type="expression" dxfId="17" priority="26">
      <formula>TRUE</formula>
    </cfRule>
  </conditionalFormatting>
  <conditionalFormatting sqref="F23">
    <cfRule type="expression" dxfId="15" priority="46">
      <formula>TRUE</formula>
    </cfRule>
  </conditionalFormatting>
  <conditionalFormatting sqref="F24">
    <cfRule type="expression" dxfId="11" priority="66">
      <formula>TRUE</formula>
    </cfRule>
  </conditionalFormatting>
  <conditionalFormatting sqref="F25">
    <cfRule type="expression" dxfId="4" priority="86">
      <formula>TRUE</formula>
    </cfRule>
  </conditionalFormatting>
  <conditionalFormatting sqref="F26">
    <cfRule type="expression" dxfId="0" priority="106">
      <formula>TRUE</formula>
    </cfRule>
  </conditionalFormatting>
  <printOptions horizontalCentered="1"/>
  <pageMargins left="0.4" right="0.4" top="1" bottom="1" header="0.5" footer="0.5"/>
  <pageSetup paperSize="9" fitToHeight="0" orientation="landscape"/>
  <headerFooter>
    <oddFooter>&amp;L&amp;8 Cyber Security Risk Assessment Workbook&amp;C&amp;8 © Muhammad Anwar · muhammad-anwar.com&amp;R&amp;8 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00000000-000E-0000-0600-000007000000}">
            <xm:f>5&gt;='Risk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8" id="{00000000-000E-0000-0600-000008000000}">
            <xm:f>5&gt;='Risk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9" id="{00000000-000E-0000-0600-000009000000}">
            <xm:f>5&gt;='Risk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B22</xm:sqref>
        </x14:conditionalFormatting>
        <x14:conditionalFormatting xmlns:xm="http://schemas.microsoft.com/office/excel/2006/main">
          <x14:cfRule type="expression" priority="29" id="{00000000-000E-0000-0600-00001D000000}">
            <xm:f>4&gt;='Risk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28" id="{00000000-000E-0000-0600-00001C000000}">
            <xm:f>4&gt;='Risk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27" id="{00000000-000E-0000-0600-00001B000000}">
            <xm:f>4&gt;='Risk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B23</xm:sqref>
        </x14:conditionalFormatting>
        <x14:conditionalFormatting xmlns:xm="http://schemas.microsoft.com/office/excel/2006/main">
          <x14:cfRule type="expression" priority="47" id="{00000000-000E-0000-0600-00002F000000}">
            <xm:f>3&gt;='Risk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48" id="{00000000-000E-0000-0600-000030000000}">
            <xm:f>3&gt;='Risk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49" id="{00000000-000E-0000-0600-000031000000}">
            <xm:f>3&gt;='Risk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B24</xm:sqref>
        </x14:conditionalFormatting>
        <x14:conditionalFormatting xmlns:xm="http://schemas.microsoft.com/office/excel/2006/main">
          <x14:cfRule type="expression" priority="67" id="{00000000-000E-0000-0600-000043000000}">
            <xm:f>2&gt;='Risk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69" id="{00000000-000E-0000-0600-000045000000}">
            <xm:f>2&gt;='Risk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68" id="{00000000-000E-0000-0600-000044000000}">
            <xm:f>2&gt;='Risk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m:sqref>B25</xm:sqref>
        </x14:conditionalFormatting>
        <x14:conditionalFormatting xmlns:xm="http://schemas.microsoft.com/office/excel/2006/main">
          <x14:cfRule type="expression" priority="89" id="{00000000-000E-0000-0600-000059000000}">
            <xm:f>1&gt;='Risk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88" id="{00000000-000E-0000-0600-000058000000}">
            <xm:f>1&gt;='Risk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87" id="{00000000-000E-0000-0600-000057000000}">
            <xm:f>1&gt;='Risk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B26</xm:sqref>
        </x14:conditionalFormatting>
        <x14:conditionalFormatting xmlns:xm="http://schemas.microsoft.com/office/excel/2006/main">
          <x14:cfRule type="expression" priority="13" id="{00000000-000E-0000-0600-00000D000000}">
            <xm:f>10&gt;='Risk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12" id="{00000000-000E-0000-0600-00000C000000}">
            <xm:f>10&gt;='Risk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11" id="{00000000-000E-0000-0600-00000B000000}">
            <xm:f>10&gt;='Risk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C22</xm:sqref>
        </x14:conditionalFormatting>
        <x14:conditionalFormatting xmlns:xm="http://schemas.microsoft.com/office/excel/2006/main">
          <x14:cfRule type="expression" priority="31" id="{00000000-000E-0000-0600-00001F000000}">
            <xm:f>8&gt;='Risk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32" id="{00000000-000E-0000-0600-000020000000}">
            <xm:f>8&gt;='Risk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33" id="{00000000-000E-0000-0600-000021000000}">
            <xm:f>8&gt;='Risk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C23</xm:sqref>
        </x14:conditionalFormatting>
        <x14:conditionalFormatting xmlns:xm="http://schemas.microsoft.com/office/excel/2006/main">
          <x14:cfRule type="expression" priority="51" id="{00000000-000E-0000-0600-000033000000}">
            <xm:f>6&gt;='Risk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52" id="{00000000-000E-0000-0600-000034000000}">
            <xm:f>6&gt;='Risk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53" id="{00000000-000E-0000-0600-000035000000}">
            <xm:f>6&gt;='Risk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C24</xm:sqref>
        </x14:conditionalFormatting>
        <x14:conditionalFormatting xmlns:xm="http://schemas.microsoft.com/office/excel/2006/main">
          <x14:cfRule type="expression" priority="71" id="{00000000-000E-0000-0600-000047000000}">
            <xm:f>4&gt;='Risk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73" id="{00000000-000E-0000-0600-000049000000}">
            <xm:f>4&gt;='Risk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72" id="{00000000-000E-0000-0600-000048000000}">
            <xm:f>4&gt;='Risk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m:sqref>C25</xm:sqref>
        </x14:conditionalFormatting>
        <x14:conditionalFormatting xmlns:xm="http://schemas.microsoft.com/office/excel/2006/main">
          <x14:cfRule type="expression" priority="92" id="{00000000-000E-0000-0600-00005C000000}">
            <xm:f>2&gt;='Risk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91" id="{00000000-000E-0000-0600-00005B000000}">
            <xm:f>2&gt;='Risk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93" id="{00000000-000E-0000-0600-00005D000000}">
            <xm:f>2&gt;='Risk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C26</xm:sqref>
        </x14:conditionalFormatting>
        <x14:conditionalFormatting xmlns:xm="http://schemas.microsoft.com/office/excel/2006/main">
          <x14:cfRule type="expression" priority="15" id="{00000000-000E-0000-0600-00000F000000}">
            <xm:f>15&gt;='Risk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16" id="{00000000-000E-0000-0600-000010000000}">
            <xm:f>15&gt;='Risk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17" id="{00000000-000E-0000-0600-000011000000}">
            <xm:f>15&gt;='Risk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D22</xm:sqref>
        </x14:conditionalFormatting>
        <x14:conditionalFormatting xmlns:xm="http://schemas.microsoft.com/office/excel/2006/main">
          <x14:cfRule type="expression" priority="35" id="{00000000-000E-0000-0600-000023000000}">
            <xm:f>12&gt;='Risk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36" id="{00000000-000E-0000-0600-000024000000}">
            <xm:f>12&gt;='Risk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37" id="{00000000-000E-0000-0600-000025000000}">
            <xm:f>12&gt;='Risk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D23</xm:sqref>
        </x14:conditionalFormatting>
        <x14:conditionalFormatting xmlns:xm="http://schemas.microsoft.com/office/excel/2006/main">
          <x14:cfRule type="expression" priority="55" id="{00000000-000E-0000-0600-000037000000}">
            <xm:f>9&gt;='Risk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56" id="{00000000-000E-0000-0600-000038000000}">
            <xm:f>9&gt;='Risk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57" id="{00000000-000E-0000-0600-000039000000}">
            <xm:f>9&gt;='Risk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D24</xm:sqref>
        </x14:conditionalFormatting>
        <x14:conditionalFormatting xmlns:xm="http://schemas.microsoft.com/office/excel/2006/main">
          <x14:cfRule type="expression" priority="77" id="{00000000-000E-0000-0600-00004D000000}">
            <xm:f>6&gt;='Risk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76" id="{00000000-000E-0000-0600-00004C000000}">
            <xm:f>6&gt;='Risk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75" id="{00000000-000E-0000-0600-00004B000000}">
            <xm:f>6&gt;='Risk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D25</xm:sqref>
        </x14:conditionalFormatting>
        <x14:conditionalFormatting xmlns:xm="http://schemas.microsoft.com/office/excel/2006/main">
          <x14:cfRule type="expression" priority="97" id="{00000000-000E-0000-0600-000061000000}">
            <xm:f>3&gt;='Risk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96" id="{00000000-000E-0000-0600-000060000000}">
            <xm:f>3&gt;='Risk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95" id="{00000000-000E-0000-0600-00005F000000}">
            <xm:f>3&gt;='Risk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D26</xm:sqref>
        </x14:conditionalFormatting>
        <x14:conditionalFormatting xmlns:xm="http://schemas.microsoft.com/office/excel/2006/main">
          <x14:cfRule type="expression" priority="19" id="{00000000-000E-0000-0600-000013000000}">
            <xm:f>20&gt;='Risk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20" id="{00000000-000E-0000-0600-000014000000}">
            <xm:f>20&gt;='Risk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21" id="{00000000-000E-0000-0600-000015000000}">
            <xm:f>20&gt;='Risk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E22</xm:sqref>
        </x14:conditionalFormatting>
        <x14:conditionalFormatting xmlns:xm="http://schemas.microsoft.com/office/excel/2006/main">
          <x14:cfRule type="expression" priority="40" id="{00000000-000E-0000-0600-000028000000}">
            <xm:f>16&gt;='Risk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41" id="{00000000-000E-0000-0600-000029000000}">
            <xm:f>16&gt;='Risk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39" id="{00000000-000E-0000-0600-000027000000}">
            <xm:f>16&gt;='Risk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61" id="{00000000-000E-0000-0600-00003D000000}">
            <xm:f>12&gt;='Risk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14:cfRule type="expression" priority="60" id="{00000000-000E-0000-0600-00003C000000}">
            <xm:f>12&gt;='Risk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59" id="{00000000-000E-0000-0600-00003B000000}">
            <xm:f>12&gt;='Risk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m:sqref>E24</xm:sqref>
        </x14:conditionalFormatting>
        <x14:conditionalFormatting xmlns:xm="http://schemas.microsoft.com/office/excel/2006/main">
          <x14:cfRule type="expression" priority="79" id="{00000000-000E-0000-0600-00004F000000}">
            <xm:f>8&gt;='Risk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80" id="{00000000-000E-0000-0600-000050000000}">
            <xm:f>8&gt;='Risk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81" id="{00000000-000E-0000-0600-000051000000}">
            <xm:f>8&gt;='Risk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E25</xm:sqref>
        </x14:conditionalFormatting>
        <x14:conditionalFormatting xmlns:xm="http://schemas.microsoft.com/office/excel/2006/main">
          <x14:cfRule type="expression" priority="99" id="{00000000-000E-0000-0600-000063000000}">
            <xm:f>4&gt;='Risk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100" id="{00000000-000E-0000-0600-000064000000}">
            <xm:f>4&gt;='Risk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101" id="{00000000-000E-0000-0600-000065000000}">
            <xm:f>4&gt;='Risk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E26</xm:sqref>
        </x14:conditionalFormatting>
        <x14:conditionalFormatting xmlns:xm="http://schemas.microsoft.com/office/excel/2006/main">
          <x14:cfRule type="expression" priority="24" id="{00000000-000E-0000-0600-000018000000}">
            <xm:f>25&gt;='Risk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23" id="{00000000-000E-0000-0600-000017000000}">
            <xm:f>25&gt;='Risk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25" id="{00000000-000E-0000-0600-000019000000}">
            <xm:f>25&gt;='Risk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F22</xm:sqref>
        </x14:conditionalFormatting>
        <x14:conditionalFormatting xmlns:xm="http://schemas.microsoft.com/office/excel/2006/main">
          <x14:cfRule type="expression" priority="43" id="{00000000-000E-0000-0600-00002B000000}">
            <xm:f>20&gt;='Risk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44" id="{00000000-000E-0000-0600-00002C000000}">
            <xm:f>20&gt;='Risk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45" id="{00000000-000E-0000-0600-00002D000000}">
            <xm:f>20&gt;='Risk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F23</xm:sqref>
        </x14:conditionalFormatting>
        <x14:conditionalFormatting xmlns:xm="http://schemas.microsoft.com/office/excel/2006/main">
          <x14:cfRule type="expression" priority="64" id="{00000000-000E-0000-0600-000040000000}">
            <xm:f>15&gt;='Risk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63" id="{00000000-000E-0000-0600-00003F000000}">
            <xm:f>15&gt;='Risk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65" id="{00000000-000E-0000-0600-000041000000}">
            <xm:f>15&gt;='Risk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F24</xm:sqref>
        </x14:conditionalFormatting>
        <x14:conditionalFormatting xmlns:xm="http://schemas.microsoft.com/office/excel/2006/main">
          <x14:cfRule type="expression" priority="83" id="{00000000-000E-0000-0600-000053000000}">
            <xm:f>10&gt;='Risk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84" id="{00000000-000E-0000-0600-000054000000}">
            <xm:f>10&gt;='Risk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85" id="{00000000-000E-0000-0600-000055000000}">
            <xm:f>10&gt;='Risk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F25</xm:sqref>
        </x14:conditionalFormatting>
        <x14:conditionalFormatting xmlns:xm="http://schemas.microsoft.com/office/excel/2006/main">
          <x14:cfRule type="expression" priority="103" id="{00000000-000E-0000-0600-000067000000}">
            <xm:f>5&gt;='Risk Criteria'!$B$27</xm:f>
            <x14:dxf>
              <fill>
                <patternFill patternType="solid">
                  <fgColor rgb="FFF8BCBC"/>
                  <bgColor rgb="FFF8BCBC"/>
                </patternFill>
              </fill>
            </x14:dxf>
          </x14:cfRule>
          <x14:cfRule type="expression" priority="104" id="{00000000-000E-0000-0600-000068000000}">
            <xm:f>5&gt;='Risk Criteria'!$B$26</xm:f>
            <x14:dxf>
              <fill>
                <patternFill patternType="solid">
                  <fgColor rgb="FFFFD2B0"/>
                  <bgColor rgb="FFFFD2B0"/>
                </patternFill>
              </fill>
            </x14:dxf>
          </x14:cfRule>
          <x14:cfRule type="expression" priority="105" id="{00000000-000E-0000-0600-000069000000}">
            <xm:f>5&gt;='Risk Criteria'!$B$25</xm:f>
            <x14:dxf>
              <fill>
                <patternFill patternType="solid">
                  <fgColor rgb="FFFFE7A8"/>
                  <bgColor rgb="FFFFE7A8"/>
                </patternFill>
              </fill>
            </x14:dxf>
          </x14:cfRule>
          <xm:sqref>F26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Introduction</vt:lpstr>
      <vt:lpstr>Context &amp; Scope</vt:lpstr>
      <vt:lpstr>Risk Criteria</vt:lpstr>
      <vt:lpstr>Risk Library</vt:lpstr>
      <vt:lpstr>Risk Register</vt:lpstr>
      <vt:lpstr>Treatment Plan</vt:lpstr>
      <vt:lpstr>Dashboard</vt:lpstr>
      <vt:lpstr>Introduction!Print_Area</vt:lpstr>
      <vt:lpstr>'Risk Library'!Print_Titles</vt:lpstr>
      <vt:lpstr>'Risk Register'!Print_Titles</vt:lpstr>
      <vt:lpstr>'Treatment Plan'!Print_Titles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 Security Risk Assessment Workbook</dc:title>
  <dc:creator>Muhammad Anwar · muhammad-anwar.com</dc:creator>
  <cp:lastModifiedBy>Muhammad Anwar</cp:lastModifiedBy>
  <dcterms:created xsi:type="dcterms:W3CDTF">2026-10-10T22:09:04Z</dcterms:created>
  <dcterms:modified xsi:type="dcterms:W3CDTF">2026-10-10T22:09:25Z</dcterms:modified>
</cp:coreProperties>
</file>