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uhammadAnwar\Documents\Cursor Projects\muhammad-anwar-site\public\templates\"/>
    </mc:Choice>
  </mc:AlternateContent>
  <xr:revisionPtr revIDLastSave="0" documentId="13_ncr:1_{76C3A7F3-932F-40A1-9950-D0C81AA8420E}" xr6:coauthVersionLast="47" xr6:coauthVersionMax="47" xr10:uidLastSave="{00000000-0000-0000-0000-000000000000}"/>
  <workbookProtection workbookPassword="9F76" lockStructure="1"/>
  <bookViews>
    <workbookView xWindow="34452" yWindow="-108" windowWidth="61656" windowHeight="25416" xr2:uid="{00000000-000D-0000-FFFF-FFFF00000000}"/>
  </bookViews>
  <sheets>
    <sheet name="Introduction" sheetId="1" r:id="rId1"/>
    <sheet name="Scope &amp; Profile" sheetId="2" r:id="rId2"/>
    <sheet name="Level 1 (FCI)" sheetId="3" r:id="rId3"/>
    <sheet name="Level 2 (CUI)" sheetId="4" r:id="rId4"/>
    <sheet name="POA&amp;M" sheetId="5" r:id="rId5"/>
    <sheet name="Dashboard" sheetId="6" r:id="rId6"/>
  </sheets>
  <definedNames>
    <definedName name="_xlnm._FilterDatabase" localSheetId="2" hidden="1">'Level 1 (FCI)'!$A$5:$H$20</definedName>
    <definedName name="_xlnm._FilterDatabase" localSheetId="3" hidden="1">'Level 2 (CUI)'!$A$5:$N$115</definedName>
    <definedName name="_xlnm._FilterDatabase" localSheetId="4" hidden="1">'POA&amp;M'!$A$5:$L$106</definedName>
    <definedName name="_xlnm.Print_Area" localSheetId="0">Introduction!$A$1:$H$51</definedName>
    <definedName name="_xlnm.Print_Titles" localSheetId="2">'Level 1 (FCI)'!$5:$5</definedName>
    <definedName name="_xlnm.Print_Titles" localSheetId="3">'Level 2 (CUI)'!$5:$5</definedName>
    <definedName name="_xlnm.Print_Titles" localSheetId="4">'POA&amp;M'!$5:$5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9" i="6" l="1"/>
  <c r="D39" i="6"/>
  <c r="C39" i="6"/>
  <c r="B39" i="6"/>
  <c r="E38" i="6"/>
  <c r="D38" i="6"/>
  <c r="C38" i="6"/>
  <c r="B38" i="6"/>
  <c r="E37" i="6"/>
  <c r="D37" i="6"/>
  <c r="C37" i="6"/>
  <c r="B37" i="6"/>
  <c r="E36" i="6"/>
  <c r="D36" i="6"/>
  <c r="C36" i="6"/>
  <c r="B36" i="6"/>
  <c r="G36" i="6" s="1"/>
  <c r="E35" i="6"/>
  <c r="D35" i="6"/>
  <c r="C35" i="6"/>
  <c r="B35" i="6"/>
  <c r="E34" i="6"/>
  <c r="D34" i="6"/>
  <c r="C34" i="6"/>
  <c r="B34" i="6"/>
  <c r="E33" i="6"/>
  <c r="D33" i="6"/>
  <c r="C33" i="6"/>
  <c r="B33" i="6"/>
  <c r="E32" i="6"/>
  <c r="D32" i="6"/>
  <c r="G32" i="6" s="1"/>
  <c r="C32" i="6"/>
  <c r="B32" i="6"/>
  <c r="E31" i="6"/>
  <c r="D31" i="6"/>
  <c r="C31" i="6"/>
  <c r="B31" i="6"/>
  <c r="E30" i="6"/>
  <c r="D30" i="6"/>
  <c r="C30" i="6"/>
  <c r="B30" i="6"/>
  <c r="G30" i="6" s="1"/>
  <c r="G29" i="6"/>
  <c r="E29" i="6"/>
  <c r="D29" i="6"/>
  <c r="C29" i="6"/>
  <c r="B29" i="6"/>
  <c r="E28" i="6"/>
  <c r="D28" i="6"/>
  <c r="C28" i="6"/>
  <c r="B28" i="6"/>
  <c r="G28" i="6" s="1"/>
  <c r="E27" i="6"/>
  <c r="D27" i="6"/>
  <c r="C27" i="6"/>
  <c r="B27" i="6"/>
  <c r="E26" i="6"/>
  <c r="D26" i="6"/>
  <c r="C26" i="6"/>
  <c r="B26" i="6"/>
  <c r="G26" i="6" s="1"/>
  <c r="B21" i="6"/>
  <c r="B20" i="6"/>
  <c r="B19" i="6"/>
  <c r="B17" i="6"/>
  <c r="B15" i="6"/>
  <c r="B14" i="6"/>
  <c r="B13" i="6"/>
  <c r="B9" i="6"/>
  <c r="B8" i="6"/>
  <c r="B7" i="6"/>
  <c r="B6" i="6"/>
  <c r="E106" i="5"/>
  <c r="D106" i="5"/>
  <c r="E105" i="5"/>
  <c r="D105" i="5"/>
  <c r="E104" i="5"/>
  <c r="D104" i="5"/>
  <c r="E103" i="5"/>
  <c r="D103" i="5"/>
  <c r="E102" i="5"/>
  <c r="D102" i="5"/>
  <c r="E101" i="5"/>
  <c r="D101" i="5"/>
  <c r="E100" i="5"/>
  <c r="D100" i="5"/>
  <c r="L99" i="5"/>
  <c r="E99" i="5"/>
  <c r="D99" i="5"/>
  <c r="L98" i="5"/>
  <c r="E98" i="5"/>
  <c r="D98" i="5"/>
  <c r="E97" i="5"/>
  <c r="D97" i="5"/>
  <c r="E96" i="5"/>
  <c r="D96" i="5"/>
  <c r="E95" i="5"/>
  <c r="D95" i="5"/>
  <c r="L94" i="5"/>
  <c r="E94" i="5"/>
  <c r="D94" i="5"/>
  <c r="L93" i="5"/>
  <c r="E93" i="5"/>
  <c r="D93" i="5"/>
  <c r="E92" i="5"/>
  <c r="D92" i="5"/>
  <c r="E91" i="5"/>
  <c r="D91" i="5"/>
  <c r="E90" i="5"/>
  <c r="D90" i="5"/>
  <c r="E89" i="5"/>
  <c r="D89" i="5"/>
  <c r="E88" i="5"/>
  <c r="D88" i="5"/>
  <c r="L87" i="5"/>
  <c r="E87" i="5"/>
  <c r="D87" i="5"/>
  <c r="E86" i="5"/>
  <c r="D86" i="5"/>
  <c r="E85" i="5"/>
  <c r="D85" i="5"/>
  <c r="E84" i="5"/>
  <c r="D84" i="5"/>
  <c r="E83" i="5"/>
  <c r="D83" i="5"/>
  <c r="L82" i="5"/>
  <c r="E82" i="5"/>
  <c r="D82" i="5"/>
  <c r="L81" i="5"/>
  <c r="E81" i="5"/>
  <c r="D81" i="5"/>
  <c r="E80" i="5"/>
  <c r="D80" i="5"/>
  <c r="E79" i="5"/>
  <c r="D79" i="5"/>
  <c r="L78" i="5"/>
  <c r="E78" i="5"/>
  <c r="D78" i="5"/>
  <c r="L77" i="5"/>
  <c r="E77" i="5"/>
  <c r="D77" i="5"/>
  <c r="L76" i="5"/>
  <c r="E76" i="5"/>
  <c r="D76" i="5"/>
  <c r="E75" i="5"/>
  <c r="D75" i="5"/>
  <c r="E74" i="5"/>
  <c r="D74" i="5"/>
  <c r="E73" i="5"/>
  <c r="D73" i="5"/>
  <c r="L72" i="5"/>
  <c r="E72" i="5"/>
  <c r="D72" i="5"/>
  <c r="E71" i="5"/>
  <c r="D71" i="5"/>
  <c r="E70" i="5"/>
  <c r="D70" i="5"/>
  <c r="E69" i="5"/>
  <c r="D69" i="5"/>
  <c r="E68" i="5"/>
  <c r="D68" i="5"/>
  <c r="E67" i="5"/>
  <c r="D67" i="5"/>
  <c r="E66" i="5"/>
  <c r="D66" i="5"/>
  <c r="L65" i="5"/>
  <c r="E65" i="5"/>
  <c r="D65" i="5"/>
  <c r="L64" i="5"/>
  <c r="E64" i="5"/>
  <c r="D64" i="5"/>
  <c r="E63" i="5"/>
  <c r="D63" i="5"/>
  <c r="E62" i="5"/>
  <c r="D62" i="5"/>
  <c r="E61" i="5"/>
  <c r="D61" i="5"/>
  <c r="E60" i="5"/>
  <c r="D60" i="5"/>
  <c r="E59" i="5"/>
  <c r="D59" i="5"/>
  <c r="E58" i="5"/>
  <c r="D58" i="5"/>
  <c r="L57" i="5"/>
  <c r="E57" i="5"/>
  <c r="D57" i="5"/>
  <c r="E56" i="5"/>
  <c r="D56" i="5"/>
  <c r="E55" i="5"/>
  <c r="D55" i="5"/>
  <c r="E54" i="5"/>
  <c r="D54" i="5"/>
  <c r="E53" i="5"/>
  <c r="D53" i="5"/>
  <c r="L52" i="5"/>
  <c r="E52" i="5"/>
  <c r="D52" i="5"/>
  <c r="E51" i="5"/>
  <c r="D51" i="5"/>
  <c r="E50" i="5"/>
  <c r="D50" i="5"/>
  <c r="E49" i="5"/>
  <c r="D49" i="5"/>
  <c r="E48" i="5"/>
  <c r="D48" i="5"/>
  <c r="L47" i="5"/>
  <c r="E47" i="5"/>
  <c r="D47" i="5"/>
  <c r="L46" i="5"/>
  <c r="E46" i="5"/>
  <c r="D46" i="5"/>
  <c r="E45" i="5"/>
  <c r="D45" i="5"/>
  <c r="E44" i="5"/>
  <c r="D44" i="5"/>
  <c r="E43" i="5"/>
  <c r="D43" i="5"/>
  <c r="E42" i="5"/>
  <c r="D42" i="5"/>
  <c r="L41" i="5"/>
  <c r="E41" i="5"/>
  <c r="D41" i="5"/>
  <c r="L40" i="5"/>
  <c r="E40" i="5"/>
  <c r="D40" i="5"/>
  <c r="E39" i="5"/>
  <c r="D39" i="5"/>
  <c r="E38" i="5"/>
  <c r="D38" i="5"/>
  <c r="E37" i="5"/>
  <c r="D37" i="5"/>
  <c r="E36" i="5"/>
  <c r="D36" i="5"/>
  <c r="L35" i="5"/>
  <c r="E35" i="5"/>
  <c r="D35" i="5"/>
  <c r="L34" i="5"/>
  <c r="E34" i="5"/>
  <c r="D34" i="5"/>
  <c r="E33" i="5"/>
  <c r="D33" i="5"/>
  <c r="E32" i="5"/>
  <c r="D32" i="5"/>
  <c r="E31" i="5"/>
  <c r="D31" i="5"/>
  <c r="L30" i="5"/>
  <c r="E30" i="5"/>
  <c r="D30" i="5"/>
  <c r="L29" i="5"/>
  <c r="E29" i="5"/>
  <c r="D29" i="5"/>
  <c r="E28" i="5"/>
  <c r="D28" i="5"/>
  <c r="E27" i="5"/>
  <c r="D27" i="5"/>
  <c r="E26" i="5"/>
  <c r="D26" i="5"/>
  <c r="E25" i="5"/>
  <c r="D25" i="5"/>
  <c r="L24" i="5"/>
  <c r="E24" i="5"/>
  <c r="D24" i="5"/>
  <c r="L23" i="5"/>
  <c r="E23" i="5"/>
  <c r="D23" i="5"/>
  <c r="E22" i="5"/>
  <c r="D22" i="5"/>
  <c r="E21" i="5"/>
  <c r="D21" i="5"/>
  <c r="E20" i="5"/>
  <c r="D20" i="5"/>
  <c r="E19" i="5"/>
  <c r="D19" i="5"/>
  <c r="L18" i="5"/>
  <c r="E18" i="5"/>
  <c r="D18" i="5"/>
  <c r="L17" i="5"/>
  <c r="E17" i="5"/>
  <c r="D17" i="5"/>
  <c r="E16" i="5"/>
  <c r="D16" i="5"/>
  <c r="E15" i="5"/>
  <c r="D15" i="5"/>
  <c r="L14" i="5"/>
  <c r="E14" i="5"/>
  <c r="D14" i="5"/>
  <c r="E13" i="5"/>
  <c r="D13" i="5"/>
  <c r="L12" i="5"/>
  <c r="E12" i="5"/>
  <c r="D12" i="5"/>
  <c r="E11" i="5"/>
  <c r="D11" i="5"/>
  <c r="E10" i="5"/>
  <c r="D10" i="5"/>
  <c r="E9" i="5"/>
  <c r="D9" i="5"/>
  <c r="E8" i="5"/>
  <c r="D8" i="5"/>
  <c r="L7" i="5"/>
  <c r="E7" i="5"/>
  <c r="D7" i="5"/>
  <c r="K115" i="4"/>
  <c r="J115" i="4"/>
  <c r="K114" i="4"/>
  <c r="J114" i="4"/>
  <c r="K113" i="4"/>
  <c r="J113" i="4"/>
  <c r="K112" i="4"/>
  <c r="J112" i="4"/>
  <c r="K111" i="4"/>
  <c r="J111" i="4"/>
  <c r="K110" i="4"/>
  <c r="J110" i="4"/>
  <c r="K109" i="4"/>
  <c r="J109" i="4"/>
  <c r="K108" i="4"/>
  <c r="J108" i="4"/>
  <c r="K107" i="4"/>
  <c r="J107" i="4"/>
  <c r="K106" i="4"/>
  <c r="J106" i="4"/>
  <c r="K105" i="4"/>
  <c r="J105" i="4"/>
  <c r="K104" i="4"/>
  <c r="J104" i="4"/>
  <c r="K103" i="4"/>
  <c r="E6" i="5" s="1"/>
  <c r="I103" i="4"/>
  <c r="J103" i="4" s="1"/>
  <c r="K102" i="4"/>
  <c r="J102" i="4"/>
  <c r="K101" i="4"/>
  <c r="J101" i="4"/>
  <c r="K100" i="4"/>
  <c r="J100" i="4"/>
  <c r="K99" i="4"/>
  <c r="J99" i="4"/>
  <c r="K98" i="4"/>
  <c r="J98" i="4"/>
  <c r="K97" i="4"/>
  <c r="J97" i="4"/>
  <c r="K96" i="4"/>
  <c r="J96" i="4"/>
  <c r="K95" i="4"/>
  <c r="J95" i="4"/>
  <c r="K94" i="4"/>
  <c r="J94" i="4"/>
  <c r="K93" i="4"/>
  <c r="J93" i="4"/>
  <c r="K92" i="4"/>
  <c r="J92" i="4"/>
  <c r="K91" i="4"/>
  <c r="J91" i="4"/>
  <c r="K90" i="4"/>
  <c r="J90" i="4"/>
  <c r="K89" i="4"/>
  <c r="J89" i="4"/>
  <c r="K88" i="4"/>
  <c r="J88" i="4"/>
  <c r="K87" i="4"/>
  <c r="J87" i="4"/>
  <c r="K86" i="4"/>
  <c r="J86" i="4"/>
  <c r="F36" i="6" s="1"/>
  <c r="K85" i="4"/>
  <c r="J85" i="4"/>
  <c r="K84" i="4"/>
  <c r="J84" i="4"/>
  <c r="K83" i="4"/>
  <c r="J83" i="4"/>
  <c r="K82" i="4"/>
  <c r="J82" i="4"/>
  <c r="K81" i="4"/>
  <c r="J81" i="4"/>
  <c r="K80" i="4"/>
  <c r="J80" i="4"/>
  <c r="F35" i="6" s="1"/>
  <c r="K79" i="4"/>
  <c r="J79" i="4"/>
  <c r="K78" i="4"/>
  <c r="J78" i="4"/>
  <c r="K77" i="4"/>
  <c r="J77" i="4"/>
  <c r="K76" i="4"/>
  <c r="J76" i="4"/>
  <c r="K75" i="4"/>
  <c r="J75" i="4"/>
  <c r="K74" i="4"/>
  <c r="J74" i="4"/>
  <c r="K73" i="4"/>
  <c r="J73" i="4"/>
  <c r="K72" i="4"/>
  <c r="J72" i="4"/>
  <c r="K71" i="4"/>
  <c r="J71" i="4"/>
  <c r="K70" i="4"/>
  <c r="J70" i="4"/>
  <c r="K69" i="4"/>
  <c r="J69" i="4"/>
  <c r="K68" i="4"/>
  <c r="J68" i="4"/>
  <c r="K67" i="4"/>
  <c r="J67" i="4"/>
  <c r="K66" i="4"/>
  <c r="J66" i="4"/>
  <c r="K65" i="4"/>
  <c r="J65" i="4"/>
  <c r="K64" i="4"/>
  <c r="J64" i="4"/>
  <c r="K63" i="4"/>
  <c r="J63" i="4"/>
  <c r="K62" i="4"/>
  <c r="J62" i="4"/>
  <c r="K61" i="4"/>
  <c r="J61" i="4"/>
  <c r="K60" i="4"/>
  <c r="J60" i="4"/>
  <c r="K59" i="4"/>
  <c r="J59" i="4"/>
  <c r="K58" i="4"/>
  <c r="J58" i="4"/>
  <c r="K57" i="4"/>
  <c r="J57" i="4"/>
  <c r="K56" i="4"/>
  <c r="J56" i="4"/>
  <c r="K55" i="4"/>
  <c r="J55" i="4"/>
  <c r="K54" i="4"/>
  <c r="J54" i="4"/>
  <c r="K53" i="4"/>
  <c r="J53" i="4"/>
  <c r="K52" i="4"/>
  <c r="J52" i="4"/>
  <c r="K51" i="4"/>
  <c r="I51" i="4"/>
  <c r="J51" i="4" s="1"/>
  <c r="K50" i="4"/>
  <c r="J50" i="4"/>
  <c r="K49" i="4"/>
  <c r="J49" i="4"/>
  <c r="K48" i="4"/>
  <c r="J48" i="4"/>
  <c r="K47" i="4"/>
  <c r="J47" i="4"/>
  <c r="K46" i="4"/>
  <c r="J46" i="4"/>
  <c r="K45" i="4"/>
  <c r="J45" i="4"/>
  <c r="K44" i="4"/>
  <c r="J44" i="4"/>
  <c r="K43" i="4"/>
  <c r="J43" i="4"/>
  <c r="K42" i="4"/>
  <c r="J42" i="4"/>
  <c r="K41" i="4"/>
  <c r="J41" i="4"/>
  <c r="K40" i="4"/>
  <c r="J40" i="4"/>
  <c r="K39" i="4"/>
  <c r="J39" i="4"/>
  <c r="K38" i="4"/>
  <c r="J38" i="4"/>
  <c r="K37" i="4"/>
  <c r="J37" i="4"/>
  <c r="K36" i="4"/>
  <c r="J36" i="4"/>
  <c r="K35" i="4"/>
  <c r="J35" i="4"/>
  <c r="K34" i="4"/>
  <c r="J34" i="4"/>
  <c r="K33" i="4"/>
  <c r="J33" i="4"/>
  <c r="K32" i="4"/>
  <c r="J32" i="4"/>
  <c r="K31" i="4"/>
  <c r="J31" i="4"/>
  <c r="K30" i="4"/>
  <c r="J30" i="4"/>
  <c r="K29" i="4"/>
  <c r="J29" i="4"/>
  <c r="K28" i="4"/>
  <c r="J28" i="4"/>
  <c r="K27" i="4"/>
  <c r="J27" i="4"/>
  <c r="K26" i="4"/>
  <c r="J26" i="4"/>
  <c r="K25" i="4"/>
  <c r="J25" i="4"/>
  <c r="K24" i="4"/>
  <c r="J24" i="4"/>
  <c r="K23" i="4"/>
  <c r="J23" i="4"/>
  <c r="K22" i="4"/>
  <c r="J22" i="4"/>
  <c r="K21" i="4"/>
  <c r="J21" i="4"/>
  <c r="K20" i="4"/>
  <c r="J20" i="4"/>
  <c r="K19" i="4"/>
  <c r="J19" i="4"/>
  <c r="K18" i="4"/>
  <c r="J18" i="4"/>
  <c r="K17" i="4"/>
  <c r="J17" i="4"/>
  <c r="K16" i="4"/>
  <c r="J16" i="4"/>
  <c r="K15" i="4"/>
  <c r="J15" i="4"/>
  <c r="K14" i="4"/>
  <c r="J14" i="4"/>
  <c r="K13" i="4"/>
  <c r="J13" i="4"/>
  <c r="K12" i="4"/>
  <c r="J12" i="4"/>
  <c r="K11" i="4"/>
  <c r="J11" i="4"/>
  <c r="K10" i="4"/>
  <c r="J10" i="4"/>
  <c r="K9" i="4"/>
  <c r="J9" i="4"/>
  <c r="K8" i="4"/>
  <c r="J8" i="4"/>
  <c r="K7" i="4"/>
  <c r="J7" i="4"/>
  <c r="K6" i="4"/>
  <c r="J6" i="4"/>
  <c r="B23" i="2"/>
  <c r="L85" i="5" s="1"/>
  <c r="F28" i="6" l="1"/>
  <c r="F32" i="6"/>
  <c r="L15" i="5"/>
  <c r="L73" i="5"/>
  <c r="L62" i="5"/>
  <c r="F30" i="6"/>
  <c r="L39" i="5"/>
  <c r="L97" i="5"/>
  <c r="L50" i="5"/>
  <c r="L16" i="5"/>
  <c r="L28" i="5"/>
  <c r="L51" i="5"/>
  <c r="L63" i="5"/>
  <c r="G33" i="6"/>
  <c r="G34" i="6"/>
  <c r="L88" i="5"/>
  <c r="G27" i="6"/>
  <c r="L8" i="5"/>
  <c r="L66" i="5"/>
  <c r="F26" i="6"/>
  <c r="L55" i="5"/>
  <c r="G35" i="6"/>
  <c r="L20" i="5"/>
  <c r="L44" i="5"/>
  <c r="F29" i="6"/>
  <c r="L9" i="5"/>
  <c r="L67" i="5"/>
  <c r="L79" i="5"/>
  <c r="F33" i="6"/>
  <c r="L19" i="5"/>
  <c r="B18" i="6"/>
  <c r="L32" i="5"/>
  <c r="L56" i="5"/>
  <c r="L89" i="5"/>
  <c r="L103" i="5"/>
  <c r="L100" i="5"/>
  <c r="L31" i="5"/>
  <c r="F37" i="6"/>
  <c r="L33" i="5"/>
  <c r="L45" i="5"/>
  <c r="L68" i="5"/>
  <c r="L80" i="5"/>
  <c r="L92" i="5"/>
  <c r="L104" i="5"/>
  <c r="G37" i="6"/>
  <c r="L105" i="5"/>
  <c r="G38" i="6"/>
  <c r="L71" i="5"/>
  <c r="G31" i="6"/>
  <c r="F27" i="6"/>
  <c r="F31" i="6"/>
  <c r="L13" i="5"/>
  <c r="L36" i="5"/>
  <c r="L48" i="5"/>
  <c r="L60" i="5"/>
  <c r="F34" i="6"/>
  <c r="F39" i="6"/>
  <c r="L25" i="5"/>
  <c r="L83" i="5"/>
  <c r="L95" i="5"/>
  <c r="G39" i="6"/>
  <c r="L49" i="5"/>
  <c r="L61" i="5"/>
  <c r="L84" i="5"/>
  <c r="L96" i="5"/>
  <c r="B16" i="6"/>
  <c r="F38" i="6"/>
  <c r="L11" i="5"/>
  <c r="L43" i="5"/>
  <c r="L75" i="5"/>
  <c r="L22" i="5"/>
  <c r="L54" i="5"/>
  <c r="L86" i="5"/>
  <c r="L26" i="5"/>
  <c r="L58" i="5"/>
  <c r="L90" i="5"/>
  <c r="L37" i="5"/>
  <c r="L69" i="5"/>
  <c r="L101" i="5"/>
  <c r="D6" i="5"/>
  <c r="L27" i="5"/>
  <c r="L59" i="5"/>
  <c r="L91" i="5"/>
  <c r="L6" i="5"/>
  <c r="L38" i="5"/>
  <c r="L70" i="5"/>
  <c r="L102" i="5"/>
  <c r="L10" i="5"/>
  <c r="L42" i="5"/>
  <c r="L74" i="5"/>
  <c r="L106" i="5"/>
  <c r="L21" i="5"/>
  <c r="L53" i="5"/>
</calcChain>
</file>

<file path=xl/sharedStrings.xml><?xml version="1.0" encoding="utf-8"?>
<sst xmlns="http://schemas.openxmlformats.org/spreadsheetml/2006/main" count="793" uniqueCount="534">
  <si>
    <t>CYBER · GRC · AI ASSURANCE  ·  FREE TEMPLATE</t>
  </si>
  <si>
    <t>CMMC Level 1 and Level 2 Readiness Workbook</t>
  </si>
  <si>
    <t>Self-assess against CMMC 2.0 with the official requirements: the 15 FAR 52.204-21 requirements for Level 1 and the 110 NIST SP 800-171 Rev 2 requirements for Level 2, with automatic SPRS scoring.</t>
  </si>
  <si>
    <t>ABOUT THIS WORKBOOK</t>
  </si>
  <si>
    <t>Built on the CMMC Program rule (32 CFR Part 170). Requirement text is taken from FAR 52.204-21 and NIST SP 800-171 Revision 2, which is the revision CMMC Level 2 is assessed against. Point values follow the DoD Assessment Methodology adopted in 32 CFR 170.24.</t>
  </si>
  <si>
    <t>Use it to prepare for a Level 1 self-assessment, a Level 2 self-assessment or a Level 2 certification assessment by a C3PAO. It is a readiness tool: assessors test every requirement against the assessment objectives in NIST SP 800-171A, so keep evidence for each objective.</t>
  </si>
  <si>
    <t>HOW TO USE IT</t>
  </si>
  <si>
    <t>1.  Complete Scope &amp; Profile: the organization, contracts, target CMMC status and the assets in scope.</t>
  </si>
  <si>
    <t>2.  Handling FCI only? Assess the 15 requirements on Level 1 (FCI). Every one must be MET.</t>
  </si>
  <si>
    <t>3.  Handling CUI? Assess all 110 requirements on Level 2 (CUI). Record the status, who is responsible, your implementation statement and evidence.</t>
  </si>
  <si>
    <t>4.  For IA.L2-3.5.3 (MFA) and SC.L2-3.13.11 (FIPS cryptography), set Partial credit to Yes where the requirement is partly implemented. It is then scored at 3 points instead of 5.</t>
  </si>
  <si>
    <t>5.  Log every NOT MET requirement on the POA&amp;M tab. The tab shows whether each gap is allowed on a POA&amp;M.</t>
  </si>
  <si>
    <t>6.  Read the Dashboard: your SPRS score, Level 1 result, Level 2 outcome (final, conditional or not eligible) and results by domain.</t>
  </si>
  <si>
    <t>WHAT'S IN EACH TAB</t>
  </si>
  <si>
    <t>Scope &amp; Profile</t>
  </si>
  <si>
    <t>Organization, CAGE and UEI, contracts, target status, asset categories, SSP and the 180-day POA&amp;M deadline.</t>
  </si>
  <si>
    <t>Level 1 (FCI)</t>
  </si>
  <si>
    <t>The 15 FAR 52.204-21 requirements with CMMC IDs, NIST equivalents, status, implementation and evidence.</t>
  </si>
  <si>
    <t>Level 2 (CUI)</t>
  </si>
  <si>
    <t>All 110 NIST SP 800-171 Rev 2 requirements across 14 domains, with point values, deductions and POA&amp;M eligibility.</t>
  </si>
  <si>
    <t>POA&amp;M</t>
  </si>
  <si>
    <t>Plan of action for each gap with milestones, owners, status and days left to the 180-day deadline.</t>
  </si>
  <si>
    <t>Dashboard</t>
  </si>
  <si>
    <t>SPRS score, Level 1 and Level 2 outcomes, gaps that block conditional status, and % MET by domain with a chart.</t>
  </si>
  <si>
    <t>COLOUR LEGEND</t>
  </si>
  <si>
    <t>Input cell</t>
  </si>
  <si>
    <t>Light-blue cells are for you to complete. Dropdowns appear where a list applies.</t>
  </si>
  <si>
    <t>MET</t>
  </si>
  <si>
    <t>Every assessment objective for the requirement is satisfied.</t>
  </si>
  <si>
    <t>NOT MET</t>
  </si>
  <si>
    <t>One or more objectives are not satisfied. Points are deducted.</t>
  </si>
  <si>
    <t>N/A</t>
  </si>
  <si>
    <t>Does not apply to the environment. Scored as MET. Assessors will ask why.</t>
  </si>
  <si>
    <t>ABOUT THE AUTHOR</t>
  </si>
  <si>
    <t>Muhammad Anwar — Cybersecurity &amp; Compliance Assurance Leader</t>
  </si>
  <si>
    <t>Independent advisor specialising in the ISM, PSPF, NIST SP 800-53, ISO/IEC 27001, SOCI Act and AI governance (ISO/IEC 42001) for Defence, Federal Government and critical infrastructure. MBA · AAICD · Melbourne, Australia.</t>
  </si>
  <si>
    <t>Website</t>
  </si>
  <si>
    <t>www.muhammad-anwar.com</t>
  </si>
  <si>
    <t>LinkedIn</t>
  </si>
  <si>
    <t>linkedin.com/in/muhammadanwar-cybersecurity</t>
  </si>
  <si>
    <t>Need help?</t>
  </si>
  <si>
    <t>Talk to the AI agent at muhammad-anwar.com/agent</t>
  </si>
  <si>
    <t>LICENCE &amp; DISCLAIMER</t>
  </si>
  <si>
    <t>Free to use and adapt within your organisation. Please do not resell or redistribute this template as your own.</t>
  </si>
  <si>
    <t>Provided as-is for general guidance. It is not legal advice and does not replace professional judgement or the official standards and frameworks it references.</t>
  </si>
  <si>
    <t>This tab is protected so the branding and guidance stay intact. All other tabs are fully editable.</t>
  </si>
  <si>
    <t>Version 1.0  ·  09 October 2026  ·  © Muhammad Anwar</t>
  </si>
  <si>
    <t>Independent template. Not produced or endorsed by the US Department of Defense or The Cyber AB. Always confirm requirements against the current official sources.</t>
  </si>
  <si>
    <t>muhammad-anwar.com</t>
  </si>
  <si>
    <t>Who is being assessed, against which level, and what is in scope</t>
  </si>
  <si>
    <t>ORGANIZATION SEEKING ASSESSMENT (OSA)</t>
  </si>
  <si>
    <t>Organization name</t>
  </si>
  <si>
    <t>Legal entity name as registered in SAM.gov</t>
  </si>
  <si>
    <t>CAGE code</t>
  </si>
  <si>
    <t>Commercial and Government Entity code</t>
  </si>
  <si>
    <t>Unique Entity ID (UEI)</t>
  </si>
  <si>
    <t>From SAM.gov</t>
  </si>
  <si>
    <t>Contract or solicitation</t>
  </si>
  <si>
    <t>Contract numbers that include the CMMC requirement (DFARS 252.204-7021)</t>
  </si>
  <si>
    <t>Information handled</t>
  </si>
  <si>
    <t>FCI only = Level 1. CUI = Level 2 (or Level 3 where specified).</t>
  </si>
  <si>
    <t>Target CMMC status</t>
  </si>
  <si>
    <t>Level 1 (Self), Level 2 (Self) or Level 2 (C3PAO), as stated in the solicitation</t>
  </si>
  <si>
    <t>Assessment scope (boundary)</t>
  </si>
  <si>
    <t>Systems, locations and enclaves that process, store or transmit FCI or CUI</t>
  </si>
  <si>
    <t>CUI assets</t>
  </si>
  <si>
    <t>Assets that process, store or transmit CUI</t>
  </si>
  <si>
    <t>Security Protection Assets</t>
  </si>
  <si>
    <t>Assets that provide security functions to the scope, for example SIEM, firewalls, identity provider</t>
  </si>
  <si>
    <t>Contractor Risk Managed Assets</t>
  </si>
  <si>
    <t>Assets that can, but are not intended to, handle CUI, managed through policy and procedure</t>
  </si>
  <si>
    <t>Specialized Assets</t>
  </si>
  <si>
    <t>IoT, OT, government property, restricted systems and test equipment</t>
  </si>
  <si>
    <t>External Service Providers</t>
  </si>
  <si>
    <t>Cloud providers (FedRAMP Moderate or equivalent for CUI), MSPs and MSSPs, with a responsibility matrix</t>
  </si>
  <si>
    <t>System Security Plan version and date</t>
  </si>
  <si>
    <t>The SSP is required. Without it no assessment can be completed.</t>
  </si>
  <si>
    <t>Assessment date</t>
  </si>
  <si>
    <t>dd/mm/yyyy</t>
  </si>
  <si>
    <t>Assessor</t>
  </si>
  <si>
    <t>Internal assessor, consultant or C3PAO lead</t>
  </si>
  <si>
    <t>Affirming Official</t>
  </si>
  <si>
    <t>Senior official who affirms compliance in SPRS</t>
  </si>
  <si>
    <t>Conditional status date (if applicable)</t>
  </si>
  <si>
    <t>dd/mm/yyyy. Starts the 180-day POA&amp;M closeout clock.</t>
  </si>
  <si>
    <t>POA&amp;M closeout deadline (calculated)</t>
  </si>
  <si>
    <t>Conditional status date + 180 days (32 CFR 170.21)</t>
  </si>
  <si>
    <t>CMMC Level 1: Federal Contract Information</t>
  </si>
  <si>
    <t>The 15 FAR 52.204-21 requirements. All must be MET. POA&amp;Ms are not permitted at Level 1.</t>
  </si>
  <si>
    <t>CMMC ID</t>
  </si>
  <si>
    <t>Requirement (FAR 52.204-21(b)(1))</t>
  </si>
  <si>
    <t>NIST SP 800-171 equivalent</t>
  </si>
  <si>
    <t>Status</t>
  </si>
  <si>
    <t>Implementation statement</t>
  </si>
  <si>
    <t>Evidence reference</t>
  </si>
  <si>
    <t>Responsibility</t>
  </si>
  <si>
    <t>Assessor notes</t>
  </si>
  <si>
    <t>AC.L1-b.1.i</t>
  </si>
  <si>
    <t>Limit information system access to authorized users, processes acting on behalf of authorized users, or devices (including other information systems).</t>
  </si>
  <si>
    <t>3.1.1</t>
  </si>
  <si>
    <t>AC.L1-b.1.ii</t>
  </si>
  <si>
    <t>Limit information system access to the types of transactions and functions that authorized users are permitted to execute.</t>
  </si>
  <si>
    <t>3.1.2</t>
  </si>
  <si>
    <t>AC.L1-b.1.iii</t>
  </si>
  <si>
    <t>Verify and control/limit connections to and use of external information systems.</t>
  </si>
  <si>
    <t>3.1.20</t>
  </si>
  <si>
    <t>AC.L1-b.1.iv</t>
  </si>
  <si>
    <t>Control information posted or processed on publicly accessible information systems.</t>
  </si>
  <si>
    <t>3.1.22</t>
  </si>
  <si>
    <t>IA.L1-b.1.v</t>
  </si>
  <si>
    <t>Identify information system users, processes acting on behalf of users, or devices.</t>
  </si>
  <si>
    <t>3.5.1</t>
  </si>
  <si>
    <t>IA.L1-b.1.vi</t>
  </si>
  <si>
    <t>Authenticate (or verify) the identities of those users, processes, or devices, as a prerequisite to allowing access to organizational information systems.</t>
  </si>
  <si>
    <t>3.5.2</t>
  </si>
  <si>
    <t>MP.L1-b.1.vii</t>
  </si>
  <si>
    <t>Sanitize or destroy information system media containing Federal Contract Information before disposal or release for reuse.</t>
  </si>
  <si>
    <t>3.8.3</t>
  </si>
  <si>
    <t>PE.L1-b.1.viii</t>
  </si>
  <si>
    <t>Limit physical access to organizational information systems, equipment, and the respective operating environments to authorized individuals.</t>
  </si>
  <si>
    <t>3.10.1</t>
  </si>
  <si>
    <t>PE.L1-b.1.ix</t>
  </si>
  <si>
    <t>Escort visitors and monitor visitor activity; maintain audit logs of physical access; and control and manage physical access devices.</t>
  </si>
  <si>
    <t>3.10.3, 3.10.4, 3.10.5</t>
  </si>
  <si>
    <t>SC.L1-b.1.x</t>
  </si>
  <si>
    <t>Monitor, control, and protect organizational communications (i.e., information transmitted or received by organizational information systems) at the external boundaries and key internal boundaries of the information systems.</t>
  </si>
  <si>
    <t>3.13.1</t>
  </si>
  <si>
    <t>SC.L1-b.1.xi</t>
  </si>
  <si>
    <t>Implement subnetworks for publicly accessible system components that are physically or logically separated from internal networks.</t>
  </si>
  <si>
    <t>3.13.5</t>
  </si>
  <si>
    <t>SI.L1-b.1.xii</t>
  </si>
  <si>
    <t>Identify, report, and correct information and information system flaws in a timely manner.</t>
  </si>
  <si>
    <t>3.14.1</t>
  </si>
  <si>
    <t>SI.L1-b.1.xiii</t>
  </si>
  <si>
    <t>Provide protection from malicious code at appropriate locations within organizational information systems.</t>
  </si>
  <si>
    <t>3.14.2</t>
  </si>
  <si>
    <t>SI.L1-b.1.xiv</t>
  </si>
  <si>
    <t>Update malicious code protection mechanisms when new releases are available.</t>
  </si>
  <si>
    <t>3.14.4</t>
  </si>
  <si>
    <t>SI.L1-b.1.xv</t>
  </si>
  <si>
    <t>Perform periodic scans of the information system and real-time scans of files from external sources as files are downloaded, opened, or executed.</t>
  </si>
  <si>
    <t>3.14.5</t>
  </si>
  <si>
    <t>CMMC Level 2: Controlled Unclassified Information</t>
  </si>
  <si>
    <t>The 110 NIST SP 800-171 Rev 2 requirements with DoD scoring (5 / 3 / 1 points) and POA&amp;M eligibility under 32 CFR 170</t>
  </si>
  <si>
    <t>Domain</t>
  </si>
  <si>
    <t>Requirement (NIST SP 800-171 Rev 2)</t>
  </si>
  <si>
    <t>Also Level 1</t>
  </si>
  <si>
    <t>Typical evidence</t>
  </si>
  <si>
    <t>Partial credit</t>
  </si>
  <si>
    <t>Point value</t>
  </si>
  <si>
    <t>Points deducted</t>
  </si>
  <si>
    <t>POA&amp;M eligible if NOT MET</t>
  </si>
  <si>
    <t>AC.L2-3.1.1</t>
  </si>
  <si>
    <t>Access Control</t>
  </si>
  <si>
    <t>Limit system access to authorized users, processes acting on behalf of authorized users, and devices (including other systems).</t>
  </si>
  <si>
    <t>Yes</t>
  </si>
  <si>
    <t>Access control policy; list of authorized users, processes and devices; account provisioning records</t>
  </si>
  <si>
    <t>–</t>
  </si>
  <si>
    <t>AC.L2-3.1.2</t>
  </si>
  <si>
    <t>Limit system access to the types of transactions and functions that authorized users are permitted to execute.</t>
  </si>
  <si>
    <t>Role definitions; RBAC configuration; permission matrix</t>
  </si>
  <si>
    <t>AC.L2-3.1.3</t>
  </si>
  <si>
    <t>Control the flow of CUI in accordance with approved authorizations.</t>
  </si>
  <si>
    <t>Data flow diagrams; firewall and proxy rules; DLP policies</t>
  </si>
  <si>
    <t>AC.L2-3.1.4</t>
  </si>
  <si>
    <t>Separate the duties of individuals to reduce the risk of malevolent activity without collusion.</t>
  </si>
  <si>
    <t>Separation of duties matrix; role assignments</t>
  </si>
  <si>
    <t>AC.L2-3.1.5</t>
  </si>
  <si>
    <t>Employ the principle of least privilege, including for specific security functions and privileged accounts.</t>
  </si>
  <si>
    <t>Privileged account list; access reviews; admin role configuration</t>
  </si>
  <si>
    <t>AC.L2-3.1.6</t>
  </si>
  <si>
    <t>Use non-privileged accounts or roles when accessing nonsecurity functions.</t>
  </si>
  <si>
    <t>Separate admin and user accounts; account naming standard</t>
  </si>
  <si>
    <t>AC.L2-3.1.7</t>
  </si>
  <si>
    <t>Prevent non-privileged users from executing privileged functions and capture the execution of such functions in audit logs.</t>
  </si>
  <si>
    <t>Group policy or MDM settings; audit log samples of privileged actions</t>
  </si>
  <si>
    <t>AC.L2-3.1.8</t>
  </si>
  <si>
    <t>Limit unsuccessful logon attempts.</t>
  </si>
  <si>
    <t>Account lockout policy configuration</t>
  </si>
  <si>
    <t>AC.L2-3.1.9</t>
  </si>
  <si>
    <t>Provide privacy and security notices consistent with applicable CUI rules.</t>
  </si>
  <si>
    <t>Logon banner screenshots; notice text</t>
  </si>
  <si>
    <t>AC.L2-3.1.10</t>
  </si>
  <si>
    <t>Use session lock with pattern-hiding displays to prevent access and viewing of data after a period of inactivity.</t>
  </si>
  <si>
    <t>Screen lock policy configuration</t>
  </si>
  <si>
    <t>AC.L2-3.1.11</t>
  </si>
  <si>
    <t>Terminate (automatically) a user session after a defined condition.</t>
  </si>
  <si>
    <t>Session timeout settings for systems and applications</t>
  </si>
  <si>
    <t>AC.L2-3.1.12</t>
  </si>
  <si>
    <t>Monitor and control remote access sessions.</t>
  </si>
  <si>
    <t>VPN or remote access configuration; session logs; monitoring alerts</t>
  </si>
  <si>
    <t>AC.L2-3.1.13</t>
  </si>
  <si>
    <t>Employ cryptographic mechanisms to protect the confidentiality of remote access sessions.</t>
  </si>
  <si>
    <t>VPN or TLS configuration showing approved ciphers</t>
  </si>
  <si>
    <t>AC.L2-3.1.14</t>
  </si>
  <si>
    <t>Route remote access via managed access control points.</t>
  </si>
  <si>
    <t>Network diagram showing managed remote access gateways</t>
  </si>
  <si>
    <t>AC.L2-3.1.15</t>
  </si>
  <si>
    <t>Authorize remote execution of privileged commands and remote access to security-relevant information.</t>
  </si>
  <si>
    <t>Remote admin authorization records; jump host configuration</t>
  </si>
  <si>
    <t>AC.L2-3.1.16</t>
  </si>
  <si>
    <t>Authorize wireless access prior to allowing such connections.</t>
  </si>
  <si>
    <t>Wireless policy; authorized wireless access records</t>
  </si>
  <si>
    <t>AC.L2-3.1.17</t>
  </si>
  <si>
    <t>Protect wireless access using authentication and encryption.</t>
  </si>
  <si>
    <t>Wireless controller configuration (for example WPA2/WPA3 Enterprise)</t>
  </si>
  <si>
    <t>AC.L2-3.1.18</t>
  </si>
  <si>
    <t>Control connection of mobile devices.</t>
  </si>
  <si>
    <t>MDM enrolment records and compliance policies</t>
  </si>
  <si>
    <t>AC.L2-3.1.19</t>
  </si>
  <si>
    <t>Encrypt CUI on mobile devices and mobile computing platforms.</t>
  </si>
  <si>
    <t>Device encryption reports from MDM</t>
  </si>
  <si>
    <t>AC.L2-3.1.20</t>
  </si>
  <si>
    <t>Verify and control/limit connections to and use of external systems.</t>
  </si>
  <si>
    <t>External system use policy; connection agreements; conditional access rules</t>
  </si>
  <si>
    <t>AC.L2-3.1.21</t>
  </si>
  <si>
    <t>Limit use of portable storage devices on external systems.</t>
  </si>
  <si>
    <t>Removable media policy; endpoint control settings</t>
  </si>
  <si>
    <t>AC.L2-3.1.22</t>
  </si>
  <si>
    <t>Control CUI posted or processed on publicly accessible systems.</t>
  </si>
  <si>
    <t>Content review procedure for public systems; list of authorized posters</t>
  </si>
  <si>
    <t>AT.L2-3.2.1</t>
  </si>
  <si>
    <t>Awareness and Training</t>
  </si>
  <si>
    <t>Ensure that managers, systems administrators, and users of organizational systems are made aware of the security risks associated with their activities and of the applicable policies, standards, and procedures related to the security of those systems.</t>
  </si>
  <si>
    <t>Security awareness program; completion records</t>
  </si>
  <si>
    <t>AT.L2-3.2.2</t>
  </si>
  <si>
    <t>Ensure that personnel are trained to carry out their assigned information security-related duties and responsibilities.</t>
  </si>
  <si>
    <t>Role-based training plan and records</t>
  </si>
  <si>
    <t>AT.L2-3.2.3</t>
  </si>
  <si>
    <t>Provide security awareness training on recognizing and reporting potential indicators of insider threat.</t>
  </si>
  <si>
    <t>Insider threat training content and completion records</t>
  </si>
  <si>
    <t>AU.L2-3.3.1</t>
  </si>
  <si>
    <t>Audit and Accountability</t>
  </si>
  <si>
    <t>Create and retain system audit logs and records to the extent needed to enable the monitoring, analysis, investigation, and reporting of unlawful or unauthorized system activity.</t>
  </si>
  <si>
    <t>Logging standard; SIEM configuration; retention settings</t>
  </si>
  <si>
    <t>AU.L2-3.3.2</t>
  </si>
  <si>
    <t>Ensure that the actions of individual system users can be uniquely traced to those users, so they can be held accountable for their actions.</t>
  </si>
  <si>
    <t>Unique user IDs; log samples showing user attribution</t>
  </si>
  <si>
    <t>AU.L2-3.3.3</t>
  </si>
  <si>
    <t>Review and update logged events.</t>
  </si>
  <si>
    <t>Documented review of logged event types; change records</t>
  </si>
  <si>
    <t>AU.L2-3.3.4</t>
  </si>
  <si>
    <t>Alert in the event of an audit logging process failure.</t>
  </si>
  <si>
    <t>Alert rules for log source failure; sample alerts</t>
  </si>
  <si>
    <t>AU.L2-3.3.5</t>
  </si>
  <si>
    <t>Correlate audit record review, analysis, and reporting processes for investigation and response to indications of unlawful, unauthorized, suspicious, or unusual activity.</t>
  </si>
  <si>
    <t>SIEM correlation rules; investigation records</t>
  </si>
  <si>
    <t>AU.L2-3.3.6</t>
  </si>
  <si>
    <t>Provide audit record reduction and report generation to support on-demand analysis and reporting.</t>
  </si>
  <si>
    <t>SIEM search and reporting capability demonstration</t>
  </si>
  <si>
    <t>AU.L2-3.3.7</t>
  </si>
  <si>
    <t>Provide a system capability that compares and synchronizes internal system clocks with an authoritative source to generate time stamps for audit records.</t>
  </si>
  <si>
    <t>NTP configuration referencing an authoritative source</t>
  </si>
  <si>
    <t>AU.L2-3.3.8</t>
  </si>
  <si>
    <t>Protect audit information and audit logging tools from unauthorized access, modification, and deletion.</t>
  </si>
  <si>
    <t>Log store permissions; immutability or WORM settings</t>
  </si>
  <si>
    <t>AU.L2-3.3.9</t>
  </si>
  <si>
    <t>Limit management of audit logging functionality to a subset of privileged users.</t>
  </si>
  <si>
    <t>List of users with logging admin rights</t>
  </si>
  <si>
    <t>CM.L2-3.4.1</t>
  </si>
  <si>
    <t>Configuration Management</t>
  </si>
  <si>
    <t>Establish and maintain baseline configurations and inventories of organizational systems (including hardware, software, firmware, and documentation) throughout the respective system development life cycles.</t>
  </si>
  <si>
    <t>Asset inventory; baseline configuration documents</t>
  </si>
  <si>
    <t>CM.L2-3.4.2</t>
  </si>
  <si>
    <t>Establish and enforce security configuration settings for information technology products employed in organizational systems.</t>
  </si>
  <si>
    <t>Hardening standards (for example CIS or DISA STIG); compliance scan results</t>
  </si>
  <si>
    <t>CM.L2-3.4.3</t>
  </si>
  <si>
    <t>Track, review, approve or disapprove, and log changes to organizational systems.</t>
  </si>
  <si>
    <t>Change management procedure; change tickets</t>
  </si>
  <si>
    <t>CM.L2-3.4.4</t>
  </si>
  <si>
    <t>Analyze the security impact of changes prior to implementation.</t>
  </si>
  <si>
    <t>Security impact analysis in change records</t>
  </si>
  <si>
    <t>CM.L2-3.4.5</t>
  </si>
  <si>
    <t>Define, document, approve, and enforce physical and logical access restrictions associated with changes to organizational systems.</t>
  </si>
  <si>
    <t>Change access restrictions; privileged change permissions</t>
  </si>
  <si>
    <t>CM.L2-3.4.6</t>
  </si>
  <si>
    <t>Employ the principle of least functionality by configuring organizational systems to provide only essential capabilities.</t>
  </si>
  <si>
    <t>Documented essential capabilities; hardened builds</t>
  </si>
  <si>
    <t>CM.L2-3.4.7</t>
  </si>
  <si>
    <t>Restrict, disable, or prevent the use of nonessential programs, functions, ports, protocols, and services.</t>
  </si>
  <si>
    <t>Port and service scans; firewall rules; disabled services list</t>
  </si>
  <si>
    <t>CM.L2-3.4.8</t>
  </si>
  <si>
    <t>Apply deny-by-exception (blacklisting) policy to prevent the use of unauthorized software or deny-all, permit-by-exception (whitelisting) policy to allow the execution of authorized software.</t>
  </si>
  <si>
    <t>Application control policy (for example WDAC or AppLocker) and configuration</t>
  </si>
  <si>
    <t>CM.L2-3.4.9</t>
  </si>
  <si>
    <t>Control and monitor user-installed software.</t>
  </si>
  <si>
    <t>Software installation policy; endpoint restrictions; monitoring reports</t>
  </si>
  <si>
    <t>IA.L2-3.5.1</t>
  </si>
  <si>
    <t>Identification and Authentication</t>
  </si>
  <si>
    <t>Identify system users, processes acting on behalf of users, and devices.</t>
  </si>
  <si>
    <t>Directory listings of users, service accounts and devices</t>
  </si>
  <si>
    <t>IA.L2-3.5.2</t>
  </si>
  <si>
    <t>Authenticate (or verify) the identities of users, processes, or devices, as a prerequisite to allowing access to organizational systems.</t>
  </si>
  <si>
    <t>Authentication configuration; device authentication settings</t>
  </si>
  <si>
    <t>IA.L2-3.5.3</t>
  </si>
  <si>
    <t>Use multifactor authentication for local and network access to privileged accounts and for network access to non-privileged accounts.</t>
  </si>
  <si>
    <t>MFA policy and enforcement reports covering all in-scope accounts</t>
  </si>
  <si>
    <t>No</t>
  </si>
  <si>
    <t>IA.L2-3.5.4</t>
  </si>
  <si>
    <t>Employ replay-resistant authentication mechanisms for network access to privileged and non-privileged accounts.</t>
  </si>
  <si>
    <t>Authentication protocol configuration (for example Kerberos, TLS, FIDO2)</t>
  </si>
  <si>
    <t>IA.L2-3.5.5</t>
  </si>
  <si>
    <t>Prevent reuse of identifiers for a defined period.</t>
  </si>
  <si>
    <t>Identifier management procedure</t>
  </si>
  <si>
    <t>IA.L2-3.5.6</t>
  </si>
  <si>
    <t>Disable identifiers after a defined period of inactivity.</t>
  </si>
  <si>
    <t>Inactive account report and disablement setting</t>
  </si>
  <si>
    <t>IA.L2-3.5.7</t>
  </si>
  <si>
    <t>Enforce a minimum password complexity and change of characters when new passwords are created.</t>
  </si>
  <si>
    <t>Password policy configuration</t>
  </si>
  <si>
    <t>IA.L2-3.5.8</t>
  </si>
  <si>
    <t>Prohibit password reuse for a specified number of generations.</t>
  </si>
  <si>
    <t>Password history setting</t>
  </si>
  <si>
    <t>IA.L2-3.5.9</t>
  </si>
  <si>
    <t>Allow temporary password use for system logons with an immediate change to a permanent password.</t>
  </si>
  <si>
    <t>Account creation procedure; must-change-at-next-logon setting</t>
  </si>
  <si>
    <t>IA.L2-3.5.10</t>
  </si>
  <si>
    <t>Store and transmit only cryptographically-protected passwords.</t>
  </si>
  <si>
    <t>Password storage and transmission configuration</t>
  </si>
  <si>
    <t>IA.L2-3.5.11</t>
  </si>
  <si>
    <t>Obscure feedback of authentication information.</t>
  </si>
  <si>
    <t>Logon screen demonstration showing masked input</t>
  </si>
  <si>
    <t>IR.L2-3.6.1</t>
  </si>
  <si>
    <t>Incident Response</t>
  </si>
  <si>
    <t>Establish an operational incident-handling capability for organizational systems that includes preparation, detection, analysis, containment, recovery, and user response activities.</t>
  </si>
  <si>
    <t>Incident response plan; playbooks; roles</t>
  </si>
  <si>
    <t>IR.L2-3.6.2</t>
  </si>
  <si>
    <t>Track, document, and report incidents to designated officials and/or authorities both internal and external to the organization.</t>
  </si>
  <si>
    <t>Incident register; DFARS 252.204-7012 reporting procedure (72 hours)</t>
  </si>
  <si>
    <t>IR.L2-3.6.3</t>
  </si>
  <si>
    <t>Test the organizational incident response capability.</t>
  </si>
  <si>
    <t>Exercise reports and lessons learned</t>
  </si>
  <si>
    <t>MA.L2-3.7.1</t>
  </si>
  <si>
    <t>Maintenance</t>
  </si>
  <si>
    <t>Perform maintenance on organizational systems.</t>
  </si>
  <si>
    <t>Maintenance schedule and records</t>
  </si>
  <si>
    <t>MA.L2-3.7.2</t>
  </si>
  <si>
    <t>Provide controls on the tools, techniques, mechanisms, and personnel used to conduct system maintenance.</t>
  </si>
  <si>
    <t>Approved maintenance tools list; maintenance personnel authorizations</t>
  </si>
  <si>
    <t>MA.L2-3.7.3</t>
  </si>
  <si>
    <t>Ensure equipment removed for off-site maintenance is sanitized of any CUI.</t>
  </si>
  <si>
    <t>Sanitization records for equipment sent off site</t>
  </si>
  <si>
    <t>MA.L2-3.7.4</t>
  </si>
  <si>
    <t>Check media containing diagnostic and test programs for malicious code before the media are used in organizational systems.</t>
  </si>
  <si>
    <t>Media scanning procedure and records</t>
  </si>
  <si>
    <t>MA.L2-3.7.5</t>
  </si>
  <si>
    <t>Require multifactor authentication to establish nonlocal maintenance sessions via external network connections and terminate such connections when nonlocal maintenance is complete.</t>
  </si>
  <si>
    <t>Remote maintenance MFA configuration; session termination settings</t>
  </si>
  <si>
    <t>MA.L2-3.7.6</t>
  </si>
  <si>
    <t>Supervise the maintenance activities of maintenance personnel without required access authorization.</t>
  </si>
  <si>
    <t>Escort and supervision records for maintenance visits</t>
  </si>
  <si>
    <t>MP.L2-3.8.1</t>
  </si>
  <si>
    <t>Media Protection</t>
  </si>
  <si>
    <t>Protect (i.e., physically control and securely store) system media containing CUI, both paper and digital.</t>
  </si>
  <si>
    <t>Media storage procedures; locked storage</t>
  </si>
  <si>
    <t>MP.L2-3.8.2</t>
  </si>
  <si>
    <t>Limit access to CUI on system media to authorized users.</t>
  </si>
  <si>
    <t>Media access lists; permissions</t>
  </si>
  <si>
    <t>MP.L2-3.8.3</t>
  </si>
  <si>
    <t>Sanitize or destroy system media containing CUI before disposal or release for reuse.</t>
  </si>
  <si>
    <t>Sanitization procedure (NIST SP 800-88); destruction certificates</t>
  </si>
  <si>
    <t>MP.L2-3.8.4</t>
  </si>
  <si>
    <t>Mark media with necessary CUI markings and distribution limitations.</t>
  </si>
  <si>
    <t>Marking procedure; marked media samples</t>
  </si>
  <si>
    <t>MP.L2-3.8.5</t>
  </si>
  <si>
    <t>Control access to media containing CUI and maintain accountability for media during transport outside of controlled areas.</t>
  </si>
  <si>
    <t>Media transport logs; chain of custody records</t>
  </si>
  <si>
    <t>MP.L2-3.8.6</t>
  </si>
  <si>
    <t>Implement cryptographic mechanisms to protect the confidentiality of CUI stored on digital media during transport unless otherwise protected by alternative physical safeguards.</t>
  </si>
  <si>
    <t>Encrypted removable media configuration</t>
  </si>
  <si>
    <t>MP.L2-3.8.7</t>
  </si>
  <si>
    <t>Control the use of removable media on system components.</t>
  </si>
  <si>
    <t>Endpoint device control policy</t>
  </si>
  <si>
    <t>MP.L2-3.8.8</t>
  </si>
  <si>
    <t>Prohibit the use of portable storage devices when such devices have no identifiable owner.</t>
  </si>
  <si>
    <t>Portable storage policy; device control settings</t>
  </si>
  <si>
    <t>MP.L2-3.8.9</t>
  </si>
  <si>
    <t>Protect the confidentiality of backup CUI at storage locations.</t>
  </si>
  <si>
    <t>Backup encryption and storage access controls</t>
  </si>
  <si>
    <t>PS.L2-3.9.1</t>
  </si>
  <si>
    <t>Personnel Security</t>
  </si>
  <si>
    <t>Screen individuals prior to authorizing access to organizational systems containing CUI.</t>
  </si>
  <si>
    <t>Screening procedure; screening records</t>
  </si>
  <si>
    <t>PS.L2-3.9.2</t>
  </si>
  <si>
    <t>Ensure that organizational systems containing CUI are protected during and after personnel actions such as terminations and transfers.</t>
  </si>
  <si>
    <t>Offboarding checklist; access revocation records</t>
  </si>
  <si>
    <t>PE.L2-3.10.1</t>
  </si>
  <si>
    <t>Physical Protection</t>
  </si>
  <si>
    <t>Limit physical access to organizational systems, equipment, and the respective operating environments to authorized individuals.</t>
  </si>
  <si>
    <t>Physical access list; badge system configuration</t>
  </si>
  <si>
    <t>PE.L2-3.10.2</t>
  </si>
  <si>
    <t>Protect and monitor the physical facility and support infrastructure for organizational systems.</t>
  </si>
  <si>
    <t>CCTV, alarms and facility monitoring records</t>
  </si>
  <si>
    <t>PE.L2-3.10.3</t>
  </si>
  <si>
    <t>Escort visitors and monitor visitor activity.</t>
  </si>
  <si>
    <t>Visitor procedure; escort records</t>
  </si>
  <si>
    <t>PE.L2-3.10.4</t>
  </si>
  <si>
    <t>Maintain audit logs of physical access.</t>
  </si>
  <si>
    <t>Visitor logs; badge access logs</t>
  </si>
  <si>
    <t>PE.L2-3.10.5</t>
  </si>
  <si>
    <t>Control and manage physical access devices.</t>
  </si>
  <si>
    <t>Key and badge inventory; issue and return records</t>
  </si>
  <si>
    <t>PE.L2-3.10.6</t>
  </si>
  <si>
    <t>Enforce safeguarding measures for CUI at alternate work sites.</t>
  </si>
  <si>
    <t>Remote work policy; alternate site security requirements</t>
  </si>
  <si>
    <t>RA.L2-3.11.1</t>
  </si>
  <si>
    <t>Risk Assessment</t>
  </si>
  <si>
    <t>Periodically assess the risk to organizational operations (including mission, functions, image, or reputation), organizational assets, and individuals, resulting from the operation of organizational systems and the associated processing, storage, or transmission of CUI.</t>
  </si>
  <si>
    <t>Risk assessment report; risk register</t>
  </si>
  <si>
    <t>RA.L2-3.11.2</t>
  </si>
  <si>
    <t>Scan for vulnerabilities in organizational systems and applications periodically and when new vulnerabilities affecting those systems and applications are identified.</t>
  </si>
  <si>
    <t>Vulnerability scan schedule and reports</t>
  </si>
  <si>
    <t>RA.L2-3.11.3</t>
  </si>
  <si>
    <t>Remediate vulnerabilities in accordance with risk assessments.</t>
  </si>
  <si>
    <t>Remediation tracking; patch reports</t>
  </si>
  <si>
    <t>CA.L2-3.12.1</t>
  </si>
  <si>
    <t>Security Assessment</t>
  </si>
  <si>
    <t>Periodically assess the security controls in organizational systems to determine if the controls are effective in their application.</t>
  </si>
  <si>
    <t>Control assessment reports</t>
  </si>
  <si>
    <t>CA.L2-3.12.2</t>
  </si>
  <si>
    <t>Develop and implement plans of action designed to correct deficiencies and reduce or eliminate vulnerabilities in organizational systems.</t>
  </si>
  <si>
    <t>Plan of action and milestones (POA&amp;M)</t>
  </si>
  <si>
    <t>CA.L2-3.12.3</t>
  </si>
  <si>
    <t>Monitor security controls on an ongoing basis to ensure the continued effectiveness of the controls.</t>
  </si>
  <si>
    <t>Continuous monitoring strategy and reports</t>
  </si>
  <si>
    <t>CA.L2-3.12.4</t>
  </si>
  <si>
    <t>Develop, document, and periodically update system security plans that describe system boundaries, system environments of operation, how security requirements are implemented, and the relationships with or connections to other systems.</t>
  </si>
  <si>
    <t>Current System Security Plan (SSP) with boundary and implementation details</t>
  </si>
  <si>
    <t>SSP</t>
  </si>
  <si>
    <t>SC.L2-3.13.1</t>
  </si>
  <si>
    <t>System and Communications Protection</t>
  </si>
  <si>
    <t>Monitor, control, and protect communications (i.e., information transmitted or received by organizational systems) at the external boundaries and key internal boundaries of organizational systems.</t>
  </si>
  <si>
    <t>Boundary protection architecture; firewall configuration; monitoring</t>
  </si>
  <si>
    <t>SC.L2-3.13.2</t>
  </si>
  <si>
    <t>Employ architectural designs, software development techniques, and systems engineering principles that promote effective information security within organizational systems.</t>
  </si>
  <si>
    <t>Security architecture documentation; secure engineering standards</t>
  </si>
  <si>
    <t>SC.L2-3.13.3</t>
  </si>
  <si>
    <t>Separate user functionality from system management functionality.</t>
  </si>
  <si>
    <t>Separate admin interfaces or tiers; configuration evidence</t>
  </si>
  <si>
    <t>SC.L2-3.13.4</t>
  </si>
  <si>
    <t>Prevent unauthorized and unintended information transfer via shared system resources.</t>
  </si>
  <si>
    <t>Configuration preventing object reuse and shared resource leakage</t>
  </si>
  <si>
    <t>SC.L2-3.13.5</t>
  </si>
  <si>
    <t>Network diagram showing DMZ or segmentation</t>
  </si>
  <si>
    <t>SC.L2-3.13.6</t>
  </si>
  <si>
    <t>Deny network communications traffic by default and allow network communications traffic by exception (i.e., deny all, permit by exception).</t>
  </si>
  <si>
    <t>Firewall rule base with default deny</t>
  </si>
  <si>
    <t>SC.L2-3.13.7</t>
  </si>
  <si>
    <t>Prevent remote devices from simultaneously establishing non-remote connections with organizational systems and communicating via some other connection to resources in external networks (i.e., split tunneling).</t>
  </si>
  <si>
    <t>VPN configuration disabling split tunneling</t>
  </si>
  <si>
    <t>SC.L2-3.13.8</t>
  </si>
  <si>
    <t>Implement cryptographic mechanisms to prevent unauthorized disclosure of CUI during transmission unless otherwise protected by alternative physical safeguards.</t>
  </si>
  <si>
    <t>TLS and VPN configuration for CUI in transit</t>
  </si>
  <si>
    <t>SC.L2-3.13.9</t>
  </si>
  <si>
    <t>Terminate network connections associated with communications sessions at the end of the sessions or after a defined period of inactivity.</t>
  </si>
  <si>
    <t>Network session timeout settings</t>
  </si>
  <si>
    <t>SC.L2-3.13.10</t>
  </si>
  <si>
    <t>Establish and manage cryptographic keys for cryptography employed in organizational systems.</t>
  </si>
  <si>
    <t>Key management procedure; key inventory</t>
  </si>
  <si>
    <t>SC.L2-3.13.11</t>
  </si>
  <si>
    <t>Employ FIPS-validated cryptography when used to protect the confidentiality of CUI.</t>
  </si>
  <si>
    <t>FIPS 140-2/140-3 validation certificate numbers for modules in use</t>
  </si>
  <si>
    <t>SC.L2-3.13.12</t>
  </si>
  <si>
    <t>Prohibit remote activation of collaborative computing devices and provide indication of devices in use to users present at the device.</t>
  </si>
  <si>
    <t>Collaboration device configuration; camera and microphone indicators</t>
  </si>
  <si>
    <t>SC.L2-3.13.13</t>
  </si>
  <si>
    <t>Control and monitor the use of mobile code.</t>
  </si>
  <si>
    <t>Mobile code policy; browser and script controls</t>
  </si>
  <si>
    <t>SC.L2-3.13.14</t>
  </si>
  <si>
    <t>Control and monitor the use of Voice over Internet Protocol (VoIP) technologies.</t>
  </si>
  <si>
    <t>VoIP configuration and monitoring</t>
  </si>
  <si>
    <t>SC.L2-3.13.15</t>
  </si>
  <si>
    <t>Protect the authenticity of communications sessions.</t>
  </si>
  <si>
    <t>Session authenticity controls (for example TLS with certificate validation)</t>
  </si>
  <si>
    <t>SC.L2-3.13.16</t>
  </si>
  <si>
    <t>Protect the confidentiality of CUI at rest.</t>
  </si>
  <si>
    <t>Encryption at rest configuration for CUI repositories</t>
  </si>
  <si>
    <t>SI.L2-3.14.1</t>
  </si>
  <si>
    <t>System and Information Integrity</t>
  </si>
  <si>
    <t>Identify, report, and correct system flaws in a timely manner.</t>
  </si>
  <si>
    <t>Patch management procedure; patch compliance reports</t>
  </si>
  <si>
    <t>SI.L2-3.14.2</t>
  </si>
  <si>
    <t>Provide protection from malicious code at designated locations within organizational systems.</t>
  </si>
  <si>
    <t>Anti-malware or EDR deployment report</t>
  </si>
  <si>
    <t>SI.L2-3.14.3</t>
  </si>
  <si>
    <t>Monitor system security alerts and advisories and take action in response.</t>
  </si>
  <si>
    <t>Advisory subscriptions (for example CISA); action records</t>
  </si>
  <si>
    <t>SI.L2-3.14.4</t>
  </si>
  <si>
    <t>Signature and engine update status</t>
  </si>
  <si>
    <t>SI.L2-3.14.5</t>
  </si>
  <si>
    <t>Perform periodic scans of organizational systems and real-time scans of files from external sources as files are downloaded, opened, or executed.</t>
  </si>
  <si>
    <t>Scheduled scan and real-time protection settings</t>
  </si>
  <si>
    <t>SI.L2-3.14.6</t>
  </si>
  <si>
    <t>Monitor organizational systems, including inbound and outbound communications traffic, to detect attacks and indicators of potential attacks.</t>
  </si>
  <si>
    <t>IDS/IPS or network monitoring configuration; alerts</t>
  </si>
  <si>
    <t>SI.L2-3.14.7</t>
  </si>
  <si>
    <t>Identify unauthorized use of organizational systems.</t>
  </si>
  <si>
    <t>User behaviour monitoring; anomalous use reports</t>
  </si>
  <si>
    <t>Plan of Action and Milestones</t>
  </si>
  <si>
    <t>Track every NOT MET requirement to closure. Conditional status requires all POA&amp;M items closed within 180 days.</t>
  </si>
  <si>
    <t>POA&amp;M ID</t>
  </si>
  <si>
    <t>Weakness or gap</t>
  </si>
  <si>
    <t>POA&amp;M eligible</t>
  </si>
  <si>
    <t>Planned remediation and milestones</t>
  </si>
  <si>
    <t>Owner</t>
  </si>
  <si>
    <t>Resources required</t>
  </si>
  <si>
    <t>Scheduled completion</t>
  </si>
  <si>
    <t>Date closed</t>
  </si>
  <si>
    <t>Days to 180-day deadline</t>
  </si>
  <si>
    <t>P-001</t>
  </si>
  <si>
    <t>(example) VPN uses encryption but the module is not FIPS-validated.</t>
  </si>
  <si>
    <t>Replace the VPN concentrator with a FIPS 140-3 validated model, update the SSP and retest.</t>
  </si>
  <si>
    <t>IT Manager</t>
  </si>
  <si>
    <t>Hardware budget</t>
  </si>
  <si>
    <t>31/01/2027</t>
  </si>
  <si>
    <t>Open</t>
  </si>
  <si>
    <t>CMMC Readiness Dashboard</t>
  </si>
  <si>
    <t>Calculated automatically from the Level 1 and Level 2 tabs</t>
  </si>
  <si>
    <t>LEVEL 1 (FCI): 15 REQUIREMENTS</t>
  </si>
  <si>
    <t>Requirements assessed</t>
  </si>
  <si>
    <t>MET (including N/A)</t>
  </si>
  <si>
    <t>Level 1 result</t>
  </si>
  <si>
    <t>LEVEL 2 (CUI): 110 REQUIREMENTS</t>
  </si>
  <si>
    <t>SPRS score (maximum 110, minimum -203)</t>
  </si>
  <si>
    <t>NOT MET items that cannot go on a POA&amp;M</t>
  </si>
  <si>
    <t>System Security Plan (CA.L2-3.12.4)</t>
  </si>
  <si>
    <t>Level 2 outcome</t>
  </si>
  <si>
    <t>POA&amp;M items open</t>
  </si>
  <si>
    <t>LEVEL 2 BY DOMAIN</t>
  </si>
  <si>
    <t>Requirements</t>
  </si>
  <si>
    <t>Assessed</t>
  </si>
  <si>
    <t>Points lost</t>
  </si>
  <si>
    <t>% MET</t>
  </si>
  <si>
    <t>Scoring follows 32 CFR 170.24 and the DoD Assessment Methodology: start at 110 and subtract 5, 3 or 1 point for each NOT MET requirement. N/A is scored as MET. Conditional Level 2 status needs a score of at least 88 (80%) with only POA&amp;M-eligible gaps, and every POA&amp;M item closed within 180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</si>
</sst>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0" x14ac:knownFonts="1">
    <font>
      <sz val="11"/>
      <color theme="1"/>
      <name val="Calibri"/>
      <family val="2"/>
      <scheme val="minor"/>
    </font>
    <font>
      <b/>
      <sz val="16"/>
      <color rgb="FFF2F4F8"/>
      <name val="Arial"/>
    </font>
    <font>
      <sz val="9"/>
      <color rgb="FF5EE7FF"/>
      <name val="Arial"/>
    </font>
    <font>
      <sz val="9"/>
      <color rgb="FFB4BCCB"/>
      <name val="Arial"/>
    </font>
    <font>
      <b/>
      <sz val="10"/>
      <color rgb="FF1F4FB8"/>
      <name val="Arial"/>
    </font>
    <font>
      <b/>
      <sz val="10"/>
      <color rgb="FF1A1F2E"/>
      <name val="Arial"/>
    </font>
    <font>
      <sz val="10"/>
      <color rgb="FF1F4FB8"/>
      <name val="Arial"/>
    </font>
    <font>
      <i/>
      <sz val="9"/>
      <color rgb="FF7D8697"/>
      <name val="Arial"/>
    </font>
    <font>
      <b/>
      <sz val="10"/>
      <color rgb="FFF2F4F8"/>
      <name val="Arial"/>
    </font>
    <font>
      <sz val="10"/>
      <color rgb="FF1A1F2E"/>
      <name val="Arial"/>
    </font>
    <font>
      <i/>
      <sz val="10"/>
      <color rgb="FF7D8697"/>
      <name val="Arial"/>
    </font>
    <font>
      <b/>
      <sz val="9"/>
      <color rgb="FF5EE7FF"/>
      <name val="Arial"/>
    </font>
    <font>
      <b/>
      <sz val="24"/>
      <color rgb="FFF2F4F8"/>
      <name val="Arial"/>
    </font>
    <font>
      <sz val="11"/>
      <color rgb="FFB4BCCB"/>
      <name val="Arial"/>
    </font>
    <font>
      <b/>
      <sz val="10"/>
      <color rgb="FF5EE7FF"/>
      <name val="Arial"/>
    </font>
    <font>
      <sz val="10"/>
      <color rgb="FFF2F4F8"/>
      <name val="Arial"/>
    </font>
    <font>
      <sz val="10"/>
      <color rgb="FFB4BCCB"/>
      <name val="Arial"/>
    </font>
    <font>
      <b/>
      <sz val="12"/>
      <color rgb="FFF2F4F8"/>
      <name val="Arial"/>
    </font>
    <font>
      <u/>
      <sz val="10"/>
      <color rgb="FF5EE7FF"/>
      <name val="Arial"/>
    </font>
    <font>
      <sz val="9"/>
      <color rgb="FF7D8697"/>
      <name val="Arial"/>
    </font>
  </fonts>
  <fills count="14">
    <fill>
      <patternFill patternType="none"/>
    </fill>
    <fill>
      <patternFill patternType="gray125"/>
    </fill>
    <fill>
      <patternFill patternType="solid">
        <fgColor rgb="FF0B0E1A"/>
        <bgColor rgb="FF0B0E1A"/>
      </patternFill>
    </fill>
    <fill>
      <patternFill patternType="solid">
        <fgColor rgb="FF5EE7FF"/>
        <bgColor rgb="FF5EE7FF"/>
      </patternFill>
    </fill>
    <fill>
      <patternFill patternType="solid">
        <fgColor rgb="FF4D7CFF"/>
        <bgColor rgb="FF4D7CFF"/>
      </patternFill>
    </fill>
    <fill>
      <patternFill patternType="solid">
        <fgColor rgb="FFA36BFF"/>
        <bgColor rgb="FFA36BFF"/>
      </patternFill>
    </fill>
    <fill>
      <patternFill patternType="solid">
        <fgColor rgb="FFFF5FD2"/>
        <bgColor rgb="FFFF5FD2"/>
      </patternFill>
    </fill>
    <fill>
      <patternFill patternType="solid">
        <fgColor rgb="FFF4F6FB"/>
        <bgColor rgb="FFF4F6FB"/>
      </patternFill>
    </fill>
    <fill>
      <patternFill patternType="solid">
        <fgColor rgb="FFE9FBFF"/>
        <bgColor rgb="FFE9FBFF"/>
      </patternFill>
    </fill>
    <fill>
      <patternFill patternType="solid">
        <fgColor rgb="FF131A33"/>
        <bgColor rgb="FF131A33"/>
      </patternFill>
    </fill>
    <fill>
      <patternFill patternType="solid">
        <fgColor rgb="FF05060A"/>
        <bgColor rgb="FF05060A"/>
      </patternFill>
    </fill>
    <fill>
      <patternFill patternType="solid">
        <fgColor rgb="FFD8F5DF"/>
        <bgColor rgb="FFD8F5DF"/>
      </patternFill>
    </fill>
    <fill>
      <patternFill patternType="solid">
        <fgColor rgb="FFFBD9D9"/>
        <bgColor rgb="FFFBD9D9"/>
      </patternFill>
    </fill>
    <fill>
      <patternFill patternType="solid">
        <fgColor rgb="FFECEEF3"/>
        <bgColor rgb="FFECEEF3"/>
      </patternFill>
    </fill>
  </fills>
  <borders count="4">
    <border>
      <left/>
      <right/>
      <top/>
      <bottom/>
      <diagonal/>
    </border>
    <border>
      <left style="thin">
        <color rgb="FFD5DBE7"/>
      </left>
      <right style="thin">
        <color rgb="FFD5DBE7"/>
      </right>
      <top style="thin">
        <color rgb="FFD5DBE7"/>
      </top>
      <bottom style="thin">
        <color rgb="FFD5DBE7"/>
      </bottom>
      <diagonal/>
    </border>
    <border>
      <left/>
      <right/>
      <top/>
      <bottom style="medium">
        <color rgb="FF5EE7FF"/>
      </bottom>
      <diagonal/>
    </border>
    <border>
      <left/>
      <right/>
      <top/>
      <bottom style="thin">
        <color rgb="FF26304F"/>
      </bottom>
      <diagonal/>
    </border>
  </borders>
  <cellStyleXfs count="1">
    <xf numFmtId="0" fontId="0" fillId="0" borderId="0"/>
  </cellStyleXfs>
  <cellXfs count="58">
    <xf numFmtId="0" fontId="0" fillId="0" borderId="0" xfId="0"/>
    <xf numFmtId="0" fontId="0" fillId="10" borderId="0" xfId="0" applyFill="1"/>
    <xf numFmtId="0" fontId="0" fillId="3" borderId="0" xfId="0" applyFill="1"/>
    <xf numFmtId="0" fontId="0" fillId="4" borderId="0" xfId="0" applyFill="1"/>
    <xf numFmtId="0" fontId="0" fillId="5" borderId="0" xfId="0" applyFill="1"/>
    <xf numFmtId="0" fontId="0" fillId="6" borderId="0" xfId="0" applyFill="1"/>
    <xf numFmtId="0" fontId="8" fillId="10" borderId="0" xfId="0" applyFont="1" applyFill="1" applyAlignment="1">
      <alignment vertical="top" wrapText="1"/>
    </xf>
    <xf numFmtId="0" fontId="5" fillId="8" borderId="0" xfId="0" applyFont="1" applyFill="1" applyAlignment="1">
      <alignment horizontal="center" vertical="center" wrapText="1"/>
    </xf>
    <xf numFmtId="0" fontId="5" fillId="11" borderId="0" xfId="0" applyFont="1" applyFill="1" applyAlignment="1">
      <alignment horizontal="center" vertical="center" wrapText="1"/>
    </xf>
    <xf numFmtId="0" fontId="5" fillId="12" borderId="0" xfId="0" applyFont="1" applyFill="1" applyAlignment="1">
      <alignment horizontal="center" vertical="center" wrapText="1"/>
    </xf>
    <xf numFmtId="0" fontId="5" fillId="13" borderId="0" xfId="0" applyFont="1" applyFill="1" applyAlignment="1">
      <alignment horizontal="center" vertical="center" wrapText="1"/>
    </xf>
    <xf numFmtId="0" fontId="8" fillId="10" borderId="0" xfId="0" applyFont="1" applyFill="1"/>
    <xf numFmtId="0" fontId="1" fillId="2" borderId="0" xfId="0" applyFont="1" applyFill="1" applyAlignment="1">
      <alignment vertical="center"/>
    </xf>
    <xf numFmtId="0" fontId="0" fillId="2" borderId="0" xfId="0" applyFill="1"/>
    <xf numFmtId="0" fontId="3" fillId="2" borderId="0" xfId="0" applyFont="1" applyFill="1" applyAlignment="1">
      <alignment horizontal="right" vertical="center"/>
    </xf>
    <xf numFmtId="0" fontId="2" fillId="2" borderId="0" xfId="0" applyFont="1" applyFill="1"/>
    <xf numFmtId="0" fontId="4" fillId="0" borderId="0" xfId="0" applyFont="1"/>
    <xf numFmtId="0" fontId="5" fillId="7" borderId="1" xfId="0" applyFont="1" applyFill="1" applyBorder="1" applyAlignment="1">
      <alignment vertical="top" wrapText="1"/>
    </xf>
    <xf numFmtId="0" fontId="6" fillId="8" borderId="1" xfId="0" applyFont="1" applyFill="1" applyBorder="1" applyAlignment="1">
      <alignment vertical="top" wrapText="1"/>
    </xf>
    <xf numFmtId="0" fontId="7" fillId="0" borderId="0" xfId="0" applyFont="1" applyAlignment="1">
      <alignment vertical="top" wrapText="1"/>
    </xf>
    <xf numFmtId="164" fontId="6" fillId="8" borderId="1" xfId="0" applyNumberFormat="1" applyFont="1" applyFill="1" applyBorder="1" applyAlignment="1">
      <alignment vertical="top" wrapText="1"/>
    </xf>
    <xf numFmtId="0" fontId="5" fillId="7" borderId="1" xfId="0" applyFont="1" applyFill="1" applyBorder="1"/>
    <xf numFmtId="164" fontId="5" fillId="0" borderId="1" xfId="0" applyNumberFormat="1" applyFont="1" applyBorder="1" applyAlignment="1">
      <alignment vertical="top" wrapText="1"/>
    </xf>
    <xf numFmtId="0" fontId="7" fillId="0" borderId="0" xfId="0" applyFont="1"/>
    <xf numFmtId="0" fontId="8" fillId="9"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vertical="top" wrapText="1"/>
    </xf>
    <xf numFmtId="0" fontId="9" fillId="0" borderId="1" xfId="0" applyFont="1" applyBorder="1" applyAlignment="1">
      <alignment horizontal="center" vertical="center" wrapText="1"/>
    </xf>
    <xf numFmtId="0" fontId="6" fillId="8"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9" fillId="7" borderId="1" xfId="0" applyFont="1" applyFill="1" applyBorder="1" applyAlignment="1">
      <alignment vertical="top" wrapText="1"/>
    </xf>
    <xf numFmtId="0" fontId="9" fillId="7" borderId="1" xfId="0" applyFont="1" applyFill="1" applyBorder="1" applyAlignment="1">
      <alignment horizontal="center" vertical="center" wrapText="1"/>
    </xf>
    <xf numFmtId="1" fontId="9" fillId="0" borderId="1" xfId="0" applyNumberFormat="1" applyFont="1" applyBorder="1" applyAlignment="1">
      <alignment horizontal="center" vertical="center" wrapText="1"/>
    </xf>
    <xf numFmtId="1" fontId="9" fillId="7" borderId="1" xfId="0" applyNumberFormat="1"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7" borderId="1" xfId="0" applyFont="1" applyFill="1" applyBorder="1" applyAlignment="1">
      <alignment vertical="top" wrapText="1"/>
    </xf>
    <xf numFmtId="164" fontId="10" fillId="7" borderId="1" xfId="0" applyNumberFormat="1" applyFont="1" applyFill="1" applyBorder="1" applyAlignment="1">
      <alignment horizontal="center" vertical="center" wrapText="1"/>
    </xf>
    <xf numFmtId="164" fontId="6" fillId="8" borderId="1" xfId="0" applyNumberFormat="1" applyFont="1" applyFill="1" applyBorder="1" applyAlignment="1">
      <alignment horizontal="center" vertical="center" wrapText="1"/>
    </xf>
    <xf numFmtId="0" fontId="5" fillId="0" borderId="1" xfId="0" applyFont="1" applyBorder="1" applyAlignment="1">
      <alignment vertical="top" wrapText="1"/>
    </xf>
    <xf numFmtId="9" fontId="9" fillId="0" borderId="1" xfId="0" applyNumberFormat="1" applyFont="1" applyBorder="1" applyAlignment="1">
      <alignment horizontal="center" vertical="center" wrapText="1"/>
    </xf>
    <xf numFmtId="9" fontId="9" fillId="7" borderId="1" xfId="0" applyNumberFormat="1" applyFont="1" applyFill="1" applyBorder="1" applyAlignment="1">
      <alignment horizontal="center" vertical="center" wrapText="1"/>
    </xf>
    <xf numFmtId="0" fontId="16" fillId="10" borderId="0" xfId="0" applyFont="1" applyFill="1" applyAlignment="1">
      <alignment vertical="center" wrapText="1"/>
    </xf>
    <xf numFmtId="0" fontId="0" fillId="0" borderId="0" xfId="0"/>
    <xf numFmtId="0" fontId="15" fillId="10" borderId="0" xfId="0" applyFont="1" applyFill="1" applyAlignment="1">
      <alignment vertical="top" wrapText="1"/>
    </xf>
    <xf numFmtId="0" fontId="18" fillId="10" borderId="0" xfId="0" applyFont="1" applyFill="1"/>
    <xf numFmtId="0" fontId="11" fillId="10" borderId="0" xfId="0" applyFont="1" applyFill="1" applyAlignment="1">
      <alignment vertical="top" wrapText="1"/>
    </xf>
    <xf numFmtId="0" fontId="14" fillId="10" borderId="3" xfId="0" applyFont="1" applyFill="1" applyBorder="1"/>
    <xf numFmtId="0" fontId="0" fillId="0" borderId="3" xfId="0" applyBorder="1"/>
    <xf numFmtId="0" fontId="16" fillId="10" borderId="0" xfId="0" applyFont="1" applyFill="1" applyAlignment="1">
      <alignment vertical="top" wrapText="1"/>
    </xf>
    <xf numFmtId="0" fontId="17" fillId="10" borderId="0" xfId="0" applyFont="1" applyFill="1" applyAlignment="1">
      <alignment vertical="top" wrapText="1"/>
    </xf>
    <xf numFmtId="0" fontId="13" fillId="10" borderId="0" xfId="0" applyFont="1" applyFill="1" applyAlignment="1">
      <alignment vertical="top" wrapText="1"/>
    </xf>
    <xf numFmtId="0" fontId="12" fillId="10" borderId="0" xfId="0" applyFont="1" applyFill="1" applyAlignment="1">
      <alignment vertical="center"/>
    </xf>
    <xf numFmtId="0" fontId="19" fillId="10" borderId="0" xfId="0" applyFont="1" applyFill="1" applyAlignment="1">
      <alignment vertical="top" wrapText="1"/>
    </xf>
    <xf numFmtId="0" fontId="0" fillId="10" borderId="0" xfId="0" applyFill="1"/>
    <xf numFmtId="1" fontId="5" fillId="0" borderId="1" xfId="0" applyNumberFormat="1" applyFont="1" applyBorder="1" applyAlignment="1">
      <alignment horizontal="left" vertical="center" wrapText="1"/>
    </xf>
    <xf numFmtId="0" fontId="0" fillId="0" borderId="1" xfId="0" applyBorder="1"/>
    <xf numFmtId="0" fontId="5" fillId="0" borderId="1" xfId="0" applyFont="1" applyBorder="1" applyAlignment="1">
      <alignment horizontal="left" vertical="center" wrapText="1"/>
    </xf>
    <xf numFmtId="0" fontId="7" fillId="0" borderId="0" xfId="0" applyFont="1" applyAlignment="1">
      <alignment vertical="top" wrapText="1"/>
    </xf>
  </cellXfs>
  <cellStyles count="1">
    <cellStyle name="Normal" xfId="0" builtinId="0"/>
  </cellStyles>
  <dxfs count="25">
    <dxf>
      <font>
        <b/>
        <color rgb="FF8A1414"/>
        <name val="Arial"/>
      </font>
    </dxf>
    <dxf>
      <font>
        <b/>
        <color rgb="FF8A1414"/>
        <name val="Arial"/>
      </font>
      <fill>
        <patternFill patternType="solid">
          <fgColor rgb="FFFBD9D9"/>
          <bgColor rgb="FFFBD9D9"/>
        </patternFill>
      </fill>
    </dxf>
    <dxf>
      <font>
        <b/>
        <color rgb="FF7A4B00"/>
        <name val="Arial"/>
      </font>
      <fill>
        <patternFill patternType="solid">
          <fgColor rgb="FFFFF0CC"/>
          <bgColor rgb="FFFFF0CC"/>
        </patternFill>
      </fill>
    </dxf>
    <dxf>
      <font>
        <b/>
        <color rgb="FF0B5D1E"/>
        <name val="Arial"/>
      </font>
      <fill>
        <patternFill patternType="solid">
          <fgColor rgb="FFD8F5DF"/>
          <bgColor rgb="FFD8F5DF"/>
        </patternFill>
      </fill>
    </dxf>
    <dxf>
      <font>
        <b/>
        <color rgb="FF8A1414"/>
        <name val="Arial"/>
      </font>
      <fill>
        <patternFill patternType="solid">
          <fgColor rgb="FFFBD9D9"/>
          <bgColor rgb="FFFBD9D9"/>
        </patternFill>
      </fill>
    </dxf>
    <dxf>
      <font>
        <b/>
        <color rgb="FF8A1414"/>
        <name val="Arial"/>
      </font>
      <fill>
        <patternFill patternType="solid">
          <fgColor rgb="FFFBD9D9"/>
          <bgColor rgb="FFFBD9D9"/>
        </patternFill>
      </fill>
    </dxf>
    <dxf>
      <font>
        <b/>
        <color rgb="FF0B5D1E"/>
        <name val="Arial"/>
      </font>
      <fill>
        <patternFill patternType="solid">
          <fgColor rgb="FFD8F5DF"/>
          <bgColor rgb="FFD8F5DF"/>
        </patternFill>
      </fill>
    </dxf>
    <dxf>
      <font>
        <b/>
        <color rgb="FF8A1414"/>
        <name val="Arial"/>
      </font>
      <fill>
        <patternFill patternType="solid">
          <fgColor rgb="FFFBD9D9"/>
          <bgColor rgb="FFFBD9D9"/>
        </patternFill>
      </fill>
    </dxf>
    <dxf>
      <font>
        <b/>
        <color rgb="FF7A4B00"/>
        <name val="Arial"/>
      </font>
      <fill>
        <patternFill patternType="solid">
          <fgColor rgb="FFFFF0CC"/>
          <bgColor rgb="FFFFF0CC"/>
        </patternFill>
      </fill>
    </dxf>
    <dxf>
      <font>
        <b/>
        <color rgb="FF0B5D1E"/>
        <name val="Arial"/>
      </font>
      <fill>
        <patternFill patternType="solid">
          <fgColor rgb="FFD8F5DF"/>
          <bgColor rgb="FFD8F5DF"/>
        </patternFill>
      </fill>
    </dxf>
    <dxf>
      <font>
        <b/>
        <color rgb="FF8A1414"/>
        <name val="Arial"/>
      </font>
      <fill>
        <patternFill patternType="solid">
          <fgColor rgb="FFFBD9D9"/>
          <bgColor rgb="FFFBD9D9"/>
        </patternFill>
      </fill>
    </dxf>
    <dxf>
      <font>
        <b/>
        <color rgb="FF123B8C"/>
        <name val="Arial"/>
      </font>
      <fill>
        <patternFill patternType="solid">
          <fgColor rgb="FFDCE6FF"/>
          <bgColor rgb="FFDCE6FF"/>
        </patternFill>
      </fill>
    </dxf>
    <dxf>
      <font>
        <b/>
        <color rgb="FF0B5D1E"/>
        <name val="Arial"/>
      </font>
      <fill>
        <patternFill patternType="solid">
          <fgColor rgb="FFD8F5DF"/>
          <bgColor rgb="FFD8F5DF"/>
        </patternFill>
      </fill>
    </dxf>
    <dxf>
      <font>
        <b/>
        <color rgb="FF7A4B00"/>
        <name val="Arial"/>
      </font>
      <fill>
        <patternFill patternType="solid">
          <fgColor rgb="FFFFF0CC"/>
          <bgColor rgb="FFFFF0CC"/>
        </patternFill>
      </fill>
    </dxf>
    <dxf>
      <font>
        <b/>
        <color rgb="FF8A1414"/>
        <name val="Arial"/>
      </font>
      <fill>
        <patternFill patternType="solid">
          <fgColor rgb="FFFBD9D9"/>
          <bgColor rgb="FFFBD9D9"/>
        </patternFill>
      </fill>
    </dxf>
    <dxf>
      <font>
        <b/>
        <color rgb="FF8A1414"/>
        <name val="Arial"/>
      </font>
      <fill>
        <patternFill patternType="solid">
          <fgColor rgb="FFFBD9D9"/>
          <bgColor rgb="FFFBD9D9"/>
        </patternFill>
      </fill>
    </dxf>
    <dxf>
      <font>
        <b/>
        <color rgb="FF7A4B00"/>
        <name val="Arial"/>
      </font>
      <fill>
        <patternFill patternType="solid">
          <fgColor rgb="FFFFF0CC"/>
          <bgColor rgb="FFFFF0CC"/>
        </patternFill>
      </fill>
    </dxf>
    <dxf>
      <font>
        <b/>
        <color rgb="FF8A1414"/>
        <name val="Arial"/>
      </font>
      <fill>
        <patternFill patternType="solid">
          <fgColor rgb="FFFBD9D9"/>
          <bgColor rgb="FFFBD9D9"/>
        </patternFill>
      </fill>
    </dxf>
    <dxf>
      <font>
        <b/>
        <color rgb="FF8A1414"/>
        <name val="Arial"/>
      </font>
    </dxf>
    <dxf>
      <font>
        <b/>
        <color rgb="FF4A5163"/>
        <name val="Arial"/>
      </font>
      <fill>
        <patternFill patternType="solid">
          <fgColor rgb="FFECEEF3"/>
          <bgColor rgb="FFECEEF3"/>
        </patternFill>
      </fill>
    </dxf>
    <dxf>
      <font>
        <b/>
        <color rgb="FF8A1414"/>
        <name val="Arial"/>
      </font>
      <fill>
        <patternFill patternType="solid">
          <fgColor rgb="FFFBD9D9"/>
          <bgColor rgb="FFFBD9D9"/>
        </patternFill>
      </fill>
    </dxf>
    <dxf>
      <font>
        <b/>
        <color rgb="FF0B5D1E"/>
        <name val="Arial"/>
      </font>
      <fill>
        <patternFill patternType="solid">
          <fgColor rgb="FFD8F5DF"/>
          <bgColor rgb="FFD8F5DF"/>
        </patternFill>
      </fill>
    </dxf>
    <dxf>
      <font>
        <b/>
        <color rgb="FF4A5163"/>
        <name val="Arial"/>
      </font>
      <fill>
        <patternFill patternType="solid">
          <fgColor rgb="FFECEEF3"/>
          <bgColor rgb="FFECEEF3"/>
        </patternFill>
      </fill>
    </dxf>
    <dxf>
      <font>
        <b/>
        <color rgb="FF8A1414"/>
        <name val="Arial"/>
      </font>
      <fill>
        <patternFill patternType="solid">
          <fgColor rgb="FFFBD9D9"/>
          <bgColor rgb="FFFBD9D9"/>
        </patternFill>
      </fill>
    </dxf>
    <dxf>
      <font>
        <b/>
        <color rgb="FF0B5D1E"/>
        <name val="Arial"/>
      </font>
      <fill>
        <patternFill patternType="solid">
          <fgColor rgb="FFD8F5DF"/>
          <bgColor rgb="FFD8F5DF"/>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t>Level 2: % MET by domain</a:t>
            </a:r>
          </a:p>
        </c:rich>
      </c:tx>
      <c:overlay val="1"/>
    </c:title>
    <c:autoTitleDeleted val="0"/>
    <c:plotArea>
      <c:layout/>
      <c:barChart>
        <c:barDir val="bar"/>
        <c:grouping val="clustered"/>
        <c:varyColors val="1"/>
        <c:ser>
          <c:idx val="0"/>
          <c:order val="0"/>
          <c:tx>
            <c:strRef>
              <c:f>Dashboard!$G$25</c:f>
              <c:strCache>
                <c:ptCount val="1"/>
                <c:pt idx="0">
                  <c:v>% MET</c:v>
                </c:pt>
              </c:strCache>
            </c:strRef>
          </c:tx>
          <c:spPr>
            <a:solidFill>
              <a:srgbClr val="4D7CFF"/>
            </a:solidFill>
            <a:ln>
              <a:solidFill>
                <a:srgbClr val="4D7CFF"/>
              </a:solidFill>
              <a:prstDash val="solid"/>
            </a:ln>
          </c:spPr>
          <c:invertIfNegative val="1"/>
          <c:cat>
            <c:strRef>
              <c:f>Dashboard!$A$26:$A$39</c:f>
              <c:strCache>
                <c:ptCount val="14"/>
                <c:pt idx="0">
                  <c:v>Access Control</c:v>
                </c:pt>
                <c:pt idx="1">
                  <c:v>Awareness and Training</c:v>
                </c:pt>
                <c:pt idx="2">
                  <c:v>Audit and Accountability</c:v>
                </c:pt>
                <c:pt idx="3">
                  <c:v>Configuration Management</c:v>
                </c:pt>
                <c:pt idx="4">
                  <c:v>Identification and Authentication</c:v>
                </c:pt>
                <c:pt idx="5">
                  <c:v>Incident Response</c:v>
                </c:pt>
                <c:pt idx="6">
                  <c:v>Maintenance</c:v>
                </c:pt>
                <c:pt idx="7">
                  <c:v>Media Protection</c:v>
                </c:pt>
                <c:pt idx="8">
                  <c:v>Personnel Security</c:v>
                </c:pt>
                <c:pt idx="9">
                  <c:v>Physical Protection</c:v>
                </c:pt>
                <c:pt idx="10">
                  <c:v>Risk Assessment</c:v>
                </c:pt>
                <c:pt idx="11">
                  <c:v>Security Assessment</c:v>
                </c:pt>
                <c:pt idx="12">
                  <c:v>System and Communications Protection</c:v>
                </c:pt>
                <c:pt idx="13">
                  <c:v>System and Information Integrity</c:v>
                </c:pt>
              </c:strCache>
            </c:strRef>
          </c:cat>
          <c:val>
            <c:numRef>
              <c:f>Dashboard!$G$26:$G$39</c:f>
              <c:numCache>
                <c:formatCode>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4D7CFF"/>
                    </a:solidFill>
                    <a:prstDash val="solid"/>
                  </a:ln>
                </c14:spPr>
              </c14:invertSolidFillFmt>
            </c:ext>
            <c:ext xmlns:c16="http://schemas.microsoft.com/office/drawing/2014/chart" uri="{C3380CC4-5D6E-409C-BE32-E72D297353CC}">
              <c16:uniqueId val="{00000000-08E9-4B29-8C75-AC7861D4F5C8}"/>
            </c:ext>
          </c:extLst>
        </c:ser>
        <c:dLbls>
          <c:showLegendKey val="0"/>
          <c:showVal val="0"/>
          <c:showCatName val="0"/>
          <c:showSerName val="0"/>
          <c:showPercent val="0"/>
          <c:showBubbleSize val="0"/>
        </c:dLbls>
        <c:gapWidth val="150"/>
        <c:axId val="10"/>
        <c:axId val="100"/>
      </c:barChart>
      <c:catAx>
        <c:axId val="10"/>
        <c:scaling>
          <c:orientation val="minMax"/>
        </c:scaling>
        <c:delete val="1"/>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max val="1"/>
          <c:min val="0"/>
        </c:scaling>
        <c:delete val="1"/>
        <c:axPos val="b"/>
        <c:majorGridlines/>
        <c:numFmt formatCode="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4095750" cy="8191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4</xdr:row>
      <xdr:rowOff>0</xdr:rowOff>
    </xdr:from>
    <xdr:ext cx="5400000" cy="432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uhammad-anwar.com/agent" TargetMode="External"/><Relationship Id="rId2" Type="http://schemas.openxmlformats.org/officeDocument/2006/relationships/hyperlink" Target="https://www.linkedin.com/in/muhammadanwar-cybersecurity/" TargetMode="External"/><Relationship Id="rId1" Type="http://schemas.openxmlformats.org/officeDocument/2006/relationships/hyperlink" Target="https://www.muhammad-anwar.com/" TargetMode="External"/><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5EE7FF"/>
    <pageSetUpPr fitToPage="1"/>
  </sheetPr>
  <dimension ref="A1:K89"/>
  <sheetViews>
    <sheetView showGridLines="0" tabSelected="1" workbookViewId="0"/>
  </sheetViews>
  <sheetFormatPr defaultRowHeight="14.25" x14ac:dyDescent="0.45"/>
  <cols>
    <col min="1" max="1" width="3" customWidth="1"/>
    <col min="2" max="2" width="26" customWidth="1"/>
    <col min="3" max="7" width="22" customWidth="1"/>
    <col min="8" max="8" width="3" customWidth="1"/>
  </cols>
  <sheetData>
    <row r="1" spans="1:11" x14ac:dyDescent="0.45">
      <c r="A1" s="1"/>
      <c r="B1" s="1"/>
      <c r="C1" s="1"/>
      <c r="D1" s="1"/>
      <c r="E1" s="1"/>
      <c r="F1" s="1"/>
      <c r="G1" s="1"/>
      <c r="H1" s="1"/>
      <c r="I1" s="1"/>
      <c r="J1" s="1"/>
      <c r="K1" s="1"/>
    </row>
    <row r="2" spans="1:11" ht="30" customHeight="1" x14ac:dyDescent="0.45">
      <c r="A2" s="1"/>
      <c r="B2" s="1"/>
      <c r="C2" s="1"/>
      <c r="D2" s="1"/>
      <c r="E2" s="1"/>
      <c r="F2" s="1"/>
      <c r="G2" s="1"/>
      <c r="H2" s="1"/>
      <c r="I2" s="1"/>
      <c r="J2" s="1"/>
      <c r="K2" s="1"/>
    </row>
    <row r="3" spans="1:11" ht="30" customHeight="1" x14ac:dyDescent="0.45">
      <c r="A3" s="1"/>
      <c r="B3" s="1"/>
      <c r="C3" s="1"/>
      <c r="D3" s="1"/>
      <c r="E3" s="1"/>
      <c r="F3" s="1"/>
      <c r="G3" s="1"/>
      <c r="H3" s="1"/>
      <c r="I3" s="1"/>
      <c r="J3" s="1"/>
      <c r="K3" s="1"/>
    </row>
    <row r="4" spans="1:11" ht="26" customHeight="1" x14ac:dyDescent="0.45">
      <c r="A4" s="1"/>
      <c r="B4" s="1"/>
      <c r="C4" s="1"/>
      <c r="D4" s="1"/>
      <c r="E4" s="1"/>
      <c r="F4" s="1"/>
      <c r="G4" s="1"/>
      <c r="H4" s="1"/>
      <c r="I4" s="1"/>
      <c r="J4" s="1"/>
      <c r="K4" s="1"/>
    </row>
    <row r="5" spans="1:11" x14ac:dyDescent="0.45">
      <c r="A5" s="1"/>
      <c r="B5" s="1"/>
      <c r="C5" s="1"/>
      <c r="D5" s="1"/>
      <c r="E5" s="1"/>
      <c r="F5" s="1"/>
      <c r="G5" s="1"/>
      <c r="H5" s="1"/>
      <c r="I5" s="1"/>
      <c r="J5" s="1"/>
      <c r="K5" s="1"/>
    </row>
    <row r="6" spans="1:11" ht="4.05" customHeight="1" x14ac:dyDescent="0.45">
      <c r="A6" s="1"/>
      <c r="B6" s="2"/>
      <c r="C6" s="2"/>
      <c r="D6" s="3"/>
      <c r="E6" s="3"/>
      <c r="F6" s="4"/>
      <c r="G6" s="5"/>
      <c r="H6" s="1"/>
      <c r="I6" s="1"/>
      <c r="J6" s="1"/>
      <c r="K6" s="1"/>
    </row>
    <row r="7" spans="1:11" x14ac:dyDescent="0.45">
      <c r="A7" s="1"/>
      <c r="B7" s="1"/>
      <c r="C7" s="1"/>
      <c r="D7" s="1"/>
      <c r="E7" s="1"/>
      <c r="F7" s="1"/>
      <c r="G7" s="1"/>
      <c r="H7" s="1"/>
      <c r="I7" s="1"/>
      <c r="J7" s="1"/>
      <c r="K7" s="1"/>
    </row>
    <row r="8" spans="1:11" x14ac:dyDescent="0.45">
      <c r="A8" s="1"/>
      <c r="B8" s="45" t="s">
        <v>0</v>
      </c>
      <c r="C8" s="42"/>
      <c r="D8" s="42"/>
      <c r="E8" s="42"/>
      <c r="F8" s="42"/>
      <c r="G8" s="42"/>
      <c r="H8" s="1"/>
      <c r="I8" s="1"/>
      <c r="J8" s="1"/>
      <c r="K8" s="1"/>
    </row>
    <row r="9" spans="1:11" ht="40.049999999999997" customHeight="1" x14ac:dyDescent="0.45">
      <c r="A9" s="1"/>
      <c r="B9" s="51" t="s">
        <v>1</v>
      </c>
      <c r="C9" s="42"/>
      <c r="D9" s="42"/>
      <c r="E9" s="42"/>
      <c r="F9" s="42"/>
      <c r="G9" s="42"/>
      <c r="H9" s="1"/>
      <c r="I9" s="1"/>
      <c r="J9" s="1"/>
      <c r="K9" s="1"/>
    </row>
    <row r="10" spans="1:11" ht="34.049999999999997" customHeight="1" x14ac:dyDescent="0.45">
      <c r="A10" s="1"/>
      <c r="B10" s="50" t="s">
        <v>2</v>
      </c>
      <c r="C10" s="42"/>
      <c r="D10" s="42"/>
      <c r="E10" s="42"/>
      <c r="F10" s="42"/>
      <c r="G10" s="42"/>
      <c r="H10" s="1"/>
      <c r="I10" s="1"/>
      <c r="J10" s="1"/>
      <c r="K10" s="1"/>
    </row>
    <row r="11" spans="1:11" x14ac:dyDescent="0.45">
      <c r="A11" s="1"/>
      <c r="B11" s="1"/>
      <c r="C11" s="1"/>
      <c r="D11" s="1"/>
      <c r="E11" s="1"/>
      <c r="F11" s="1"/>
      <c r="G11" s="1"/>
      <c r="H11" s="1"/>
      <c r="I11" s="1"/>
      <c r="J11" s="1"/>
      <c r="K11" s="1"/>
    </row>
    <row r="12" spans="1:11" ht="22.05" customHeight="1" x14ac:dyDescent="0.45">
      <c r="A12" s="1"/>
      <c r="B12" s="46" t="s">
        <v>3</v>
      </c>
      <c r="C12" s="47"/>
      <c r="D12" s="47"/>
      <c r="E12" s="47"/>
      <c r="F12" s="47"/>
      <c r="G12" s="47"/>
      <c r="H12" s="1"/>
      <c r="I12" s="1"/>
      <c r="J12" s="1"/>
      <c r="K12" s="1"/>
    </row>
    <row r="13" spans="1:11" ht="45" customHeight="1" x14ac:dyDescent="0.45">
      <c r="A13" s="1"/>
      <c r="B13" s="43" t="s">
        <v>4</v>
      </c>
      <c r="C13" s="42"/>
      <c r="D13" s="42"/>
      <c r="E13" s="42"/>
      <c r="F13" s="42"/>
      <c r="G13" s="42"/>
      <c r="H13" s="1"/>
      <c r="I13" s="1"/>
      <c r="J13" s="1"/>
      <c r="K13" s="1"/>
    </row>
    <row r="14" spans="1:11" ht="45" customHeight="1" x14ac:dyDescent="0.45">
      <c r="A14" s="1"/>
      <c r="B14" s="43" t="s">
        <v>5</v>
      </c>
      <c r="C14" s="42"/>
      <c r="D14" s="42"/>
      <c r="E14" s="42"/>
      <c r="F14" s="42"/>
      <c r="G14" s="42"/>
      <c r="H14" s="1"/>
      <c r="I14" s="1"/>
      <c r="J14" s="1"/>
      <c r="K14" s="1"/>
    </row>
    <row r="15" spans="1:11" x14ac:dyDescent="0.45">
      <c r="A15" s="1"/>
      <c r="B15" s="1"/>
      <c r="C15" s="1"/>
      <c r="D15" s="1"/>
      <c r="E15" s="1"/>
      <c r="F15" s="1"/>
      <c r="G15" s="1"/>
      <c r="H15" s="1"/>
      <c r="I15" s="1"/>
      <c r="J15" s="1"/>
      <c r="K15" s="1"/>
    </row>
    <row r="16" spans="1:11" ht="22.05" customHeight="1" x14ac:dyDescent="0.45">
      <c r="A16" s="1"/>
      <c r="B16" s="46" t="s">
        <v>6</v>
      </c>
      <c r="C16" s="47"/>
      <c r="D16" s="47"/>
      <c r="E16" s="47"/>
      <c r="F16" s="47"/>
      <c r="G16" s="47"/>
      <c r="H16" s="1"/>
      <c r="I16" s="1"/>
      <c r="J16" s="1"/>
      <c r="K16" s="1"/>
    </row>
    <row r="17" spans="1:11" ht="15" customHeight="1" x14ac:dyDescent="0.45">
      <c r="A17" s="1"/>
      <c r="B17" s="43" t="s">
        <v>7</v>
      </c>
      <c r="C17" s="42"/>
      <c r="D17" s="42"/>
      <c r="E17" s="42"/>
      <c r="F17" s="42"/>
      <c r="G17" s="42"/>
      <c r="H17" s="1"/>
      <c r="I17" s="1"/>
      <c r="J17" s="1"/>
      <c r="K17" s="1"/>
    </row>
    <row r="18" spans="1:11" ht="15" customHeight="1" x14ac:dyDescent="0.45">
      <c r="A18" s="1"/>
      <c r="B18" s="43" t="s">
        <v>8</v>
      </c>
      <c r="C18" s="42"/>
      <c r="D18" s="42"/>
      <c r="E18" s="42"/>
      <c r="F18" s="42"/>
      <c r="G18" s="42"/>
      <c r="H18" s="1"/>
      <c r="I18" s="1"/>
      <c r="J18" s="1"/>
      <c r="K18" s="1"/>
    </row>
    <row r="19" spans="1:11" ht="30" customHeight="1" x14ac:dyDescent="0.45">
      <c r="A19" s="1"/>
      <c r="B19" s="43" t="s">
        <v>9</v>
      </c>
      <c r="C19" s="42"/>
      <c r="D19" s="42"/>
      <c r="E19" s="42"/>
      <c r="F19" s="42"/>
      <c r="G19" s="42"/>
      <c r="H19" s="1"/>
      <c r="I19" s="1"/>
      <c r="J19" s="1"/>
      <c r="K19" s="1"/>
    </row>
    <row r="20" spans="1:11" ht="30" customHeight="1" x14ac:dyDescent="0.45">
      <c r="A20" s="1"/>
      <c r="B20" s="43" t="s">
        <v>10</v>
      </c>
      <c r="C20" s="42"/>
      <c r="D20" s="42"/>
      <c r="E20" s="42"/>
      <c r="F20" s="42"/>
      <c r="G20" s="42"/>
      <c r="H20" s="1"/>
      <c r="I20" s="1"/>
      <c r="J20" s="1"/>
      <c r="K20" s="1"/>
    </row>
    <row r="21" spans="1:11" ht="15" customHeight="1" x14ac:dyDescent="0.45">
      <c r="A21" s="1"/>
      <c r="B21" s="43" t="s">
        <v>11</v>
      </c>
      <c r="C21" s="42"/>
      <c r="D21" s="42"/>
      <c r="E21" s="42"/>
      <c r="F21" s="42"/>
      <c r="G21" s="42"/>
      <c r="H21" s="1"/>
      <c r="I21" s="1"/>
      <c r="J21" s="1"/>
      <c r="K21" s="1"/>
    </row>
    <row r="22" spans="1:11" ht="30" customHeight="1" x14ac:dyDescent="0.45">
      <c r="A22" s="1"/>
      <c r="B22" s="43" t="s">
        <v>12</v>
      </c>
      <c r="C22" s="42"/>
      <c r="D22" s="42"/>
      <c r="E22" s="42"/>
      <c r="F22" s="42"/>
      <c r="G22" s="42"/>
      <c r="H22" s="1"/>
      <c r="I22" s="1"/>
      <c r="J22" s="1"/>
      <c r="K22" s="1"/>
    </row>
    <row r="23" spans="1:11" x14ac:dyDescent="0.45">
      <c r="A23" s="1"/>
      <c r="B23" s="1"/>
      <c r="C23" s="1"/>
      <c r="D23" s="1"/>
      <c r="E23" s="1"/>
      <c r="F23" s="1"/>
      <c r="G23" s="1"/>
      <c r="H23" s="1"/>
      <c r="I23" s="1"/>
      <c r="J23" s="1"/>
      <c r="K23" s="1"/>
    </row>
    <row r="24" spans="1:11" ht="22.05" customHeight="1" x14ac:dyDescent="0.45">
      <c r="A24" s="1"/>
      <c r="B24" s="46" t="s">
        <v>13</v>
      </c>
      <c r="C24" s="47"/>
      <c r="D24" s="47"/>
      <c r="E24" s="47"/>
      <c r="F24" s="47"/>
      <c r="G24" s="47"/>
      <c r="H24" s="1"/>
      <c r="I24" s="1"/>
      <c r="J24" s="1"/>
      <c r="K24" s="1"/>
    </row>
    <row r="25" spans="1:11" ht="30" customHeight="1" x14ac:dyDescent="0.45">
      <c r="A25" s="1"/>
      <c r="B25" s="6" t="s">
        <v>14</v>
      </c>
      <c r="C25" s="48" t="s">
        <v>15</v>
      </c>
      <c r="D25" s="42"/>
      <c r="E25" s="42"/>
      <c r="F25" s="42"/>
      <c r="G25" s="42"/>
      <c r="H25" s="1"/>
      <c r="I25" s="1"/>
      <c r="J25" s="1"/>
      <c r="K25" s="1"/>
    </row>
    <row r="26" spans="1:11" ht="30" customHeight="1" x14ac:dyDescent="0.45">
      <c r="A26" s="1"/>
      <c r="B26" s="6" t="s">
        <v>16</v>
      </c>
      <c r="C26" s="48" t="s">
        <v>17</v>
      </c>
      <c r="D26" s="42"/>
      <c r="E26" s="42"/>
      <c r="F26" s="42"/>
      <c r="G26" s="42"/>
      <c r="H26" s="1"/>
      <c r="I26" s="1"/>
      <c r="J26" s="1"/>
      <c r="K26" s="1"/>
    </row>
    <row r="27" spans="1:11" ht="30" customHeight="1" x14ac:dyDescent="0.45">
      <c r="A27" s="1"/>
      <c r="B27" s="6" t="s">
        <v>18</v>
      </c>
      <c r="C27" s="48" t="s">
        <v>19</v>
      </c>
      <c r="D27" s="42"/>
      <c r="E27" s="42"/>
      <c r="F27" s="42"/>
      <c r="G27" s="42"/>
      <c r="H27" s="1"/>
      <c r="I27" s="1"/>
      <c r="J27" s="1"/>
      <c r="K27" s="1"/>
    </row>
    <row r="28" spans="1:11" ht="30" customHeight="1" x14ac:dyDescent="0.45">
      <c r="A28" s="1"/>
      <c r="B28" s="6" t="s">
        <v>20</v>
      </c>
      <c r="C28" s="48" t="s">
        <v>21</v>
      </c>
      <c r="D28" s="42"/>
      <c r="E28" s="42"/>
      <c r="F28" s="42"/>
      <c r="G28" s="42"/>
      <c r="H28" s="1"/>
      <c r="I28" s="1"/>
      <c r="J28" s="1"/>
      <c r="K28" s="1"/>
    </row>
    <row r="29" spans="1:11" ht="30" customHeight="1" x14ac:dyDescent="0.45">
      <c r="A29" s="1"/>
      <c r="B29" s="6" t="s">
        <v>22</v>
      </c>
      <c r="C29" s="48" t="s">
        <v>23</v>
      </c>
      <c r="D29" s="42"/>
      <c r="E29" s="42"/>
      <c r="F29" s="42"/>
      <c r="G29" s="42"/>
      <c r="H29" s="1"/>
      <c r="I29" s="1"/>
      <c r="J29" s="1"/>
      <c r="K29" s="1"/>
    </row>
    <row r="30" spans="1:11" x14ac:dyDescent="0.45">
      <c r="A30" s="1"/>
      <c r="B30" s="1"/>
      <c r="C30" s="1"/>
      <c r="D30" s="1"/>
      <c r="E30" s="1"/>
      <c r="F30" s="1"/>
      <c r="G30" s="1"/>
      <c r="H30" s="1"/>
      <c r="I30" s="1"/>
      <c r="J30" s="1"/>
      <c r="K30" s="1"/>
    </row>
    <row r="31" spans="1:11" ht="22.05" customHeight="1" x14ac:dyDescent="0.45">
      <c r="A31" s="1"/>
      <c r="B31" s="46" t="s">
        <v>24</v>
      </c>
      <c r="C31" s="47"/>
      <c r="D31" s="47"/>
      <c r="E31" s="47"/>
      <c r="F31" s="47"/>
      <c r="G31" s="47"/>
      <c r="H31" s="1"/>
      <c r="I31" s="1"/>
      <c r="J31" s="1"/>
      <c r="K31" s="1"/>
    </row>
    <row r="32" spans="1:11" ht="20" customHeight="1" x14ac:dyDescent="0.45">
      <c r="A32" s="1"/>
      <c r="B32" s="7" t="s">
        <v>25</v>
      </c>
      <c r="C32" s="41" t="s">
        <v>26</v>
      </c>
      <c r="D32" s="42"/>
      <c r="E32" s="42"/>
      <c r="F32" s="42"/>
      <c r="G32" s="42"/>
      <c r="H32" s="1"/>
      <c r="I32" s="1"/>
      <c r="J32" s="1"/>
      <c r="K32" s="1"/>
    </row>
    <row r="33" spans="1:11" ht="20" customHeight="1" x14ac:dyDescent="0.45">
      <c r="A33" s="1"/>
      <c r="B33" s="8" t="s">
        <v>27</v>
      </c>
      <c r="C33" s="41" t="s">
        <v>28</v>
      </c>
      <c r="D33" s="42"/>
      <c r="E33" s="42"/>
      <c r="F33" s="42"/>
      <c r="G33" s="42"/>
      <c r="H33" s="1"/>
      <c r="I33" s="1"/>
      <c r="J33" s="1"/>
      <c r="K33" s="1"/>
    </row>
    <row r="34" spans="1:11" ht="20" customHeight="1" x14ac:dyDescent="0.45">
      <c r="A34" s="1"/>
      <c r="B34" s="9" t="s">
        <v>29</v>
      </c>
      <c r="C34" s="41" t="s">
        <v>30</v>
      </c>
      <c r="D34" s="42"/>
      <c r="E34" s="42"/>
      <c r="F34" s="42"/>
      <c r="G34" s="42"/>
      <c r="H34" s="1"/>
      <c r="I34" s="1"/>
      <c r="J34" s="1"/>
      <c r="K34" s="1"/>
    </row>
    <row r="35" spans="1:11" ht="20" customHeight="1" x14ac:dyDescent="0.45">
      <c r="A35" s="1"/>
      <c r="B35" s="10" t="s">
        <v>31</v>
      </c>
      <c r="C35" s="41" t="s">
        <v>32</v>
      </c>
      <c r="D35" s="42"/>
      <c r="E35" s="42"/>
      <c r="F35" s="42"/>
      <c r="G35" s="42"/>
      <c r="H35" s="1"/>
      <c r="I35" s="1"/>
      <c r="J35" s="1"/>
      <c r="K35" s="1"/>
    </row>
    <row r="36" spans="1:11" x14ac:dyDescent="0.45">
      <c r="A36" s="1"/>
      <c r="B36" s="1"/>
      <c r="C36" s="1"/>
      <c r="D36" s="1"/>
      <c r="E36" s="1"/>
      <c r="F36" s="1"/>
      <c r="G36" s="1"/>
      <c r="H36" s="1"/>
      <c r="I36" s="1"/>
      <c r="J36" s="1"/>
      <c r="K36" s="1"/>
    </row>
    <row r="37" spans="1:11" ht="22.05" customHeight="1" x14ac:dyDescent="0.45">
      <c r="A37" s="1"/>
      <c r="B37" s="46" t="s">
        <v>33</v>
      </c>
      <c r="C37" s="47"/>
      <c r="D37" s="47"/>
      <c r="E37" s="47"/>
      <c r="F37" s="47"/>
      <c r="G37" s="47"/>
      <c r="H37" s="1"/>
      <c r="I37" s="1"/>
      <c r="J37" s="1"/>
      <c r="K37" s="1"/>
    </row>
    <row r="38" spans="1:11" ht="20" customHeight="1" x14ac:dyDescent="0.45">
      <c r="A38" s="1"/>
      <c r="B38" s="49" t="s">
        <v>34</v>
      </c>
      <c r="C38" s="42"/>
      <c r="D38" s="42"/>
      <c r="E38" s="42"/>
      <c r="F38" s="42"/>
      <c r="G38" s="42"/>
      <c r="H38" s="1"/>
      <c r="I38" s="1"/>
      <c r="J38" s="1"/>
      <c r="K38" s="1"/>
    </row>
    <row r="39" spans="1:11" ht="32" customHeight="1" x14ac:dyDescent="0.45">
      <c r="A39" s="1"/>
      <c r="B39" s="48" t="s">
        <v>35</v>
      </c>
      <c r="C39" s="42"/>
      <c r="D39" s="42"/>
      <c r="E39" s="42"/>
      <c r="F39" s="42"/>
      <c r="G39" s="42"/>
      <c r="H39" s="1"/>
      <c r="I39" s="1"/>
      <c r="J39" s="1"/>
      <c r="K39" s="1"/>
    </row>
    <row r="40" spans="1:11" x14ac:dyDescent="0.45">
      <c r="A40" s="1"/>
      <c r="B40" s="11" t="s">
        <v>36</v>
      </c>
      <c r="C40" s="44" t="s">
        <v>37</v>
      </c>
      <c r="D40" s="42"/>
      <c r="E40" s="42"/>
      <c r="F40" s="42"/>
      <c r="G40" s="42"/>
      <c r="H40" s="1"/>
      <c r="I40" s="1"/>
      <c r="J40" s="1"/>
      <c r="K40" s="1"/>
    </row>
    <row r="41" spans="1:11" x14ac:dyDescent="0.45">
      <c r="A41" s="1"/>
      <c r="B41" s="11" t="s">
        <v>38</v>
      </c>
      <c r="C41" s="44" t="s">
        <v>39</v>
      </c>
      <c r="D41" s="42"/>
      <c r="E41" s="42"/>
      <c r="F41" s="42"/>
      <c r="G41" s="42"/>
      <c r="H41" s="1"/>
      <c r="I41" s="1"/>
      <c r="J41" s="1"/>
      <c r="K41" s="1"/>
    </row>
    <row r="42" spans="1:11" x14ac:dyDescent="0.45">
      <c r="A42" s="1"/>
      <c r="B42" s="11" t="s">
        <v>40</v>
      </c>
      <c r="C42" s="44" t="s">
        <v>41</v>
      </c>
      <c r="D42" s="42"/>
      <c r="E42" s="42"/>
      <c r="F42" s="42"/>
      <c r="G42" s="42"/>
      <c r="H42" s="1"/>
      <c r="I42" s="1"/>
      <c r="J42" s="1"/>
      <c r="K42" s="1"/>
    </row>
    <row r="43" spans="1:11" x14ac:dyDescent="0.45">
      <c r="A43" s="1"/>
      <c r="B43" s="1"/>
      <c r="C43" s="1"/>
      <c r="D43" s="1"/>
      <c r="E43" s="1"/>
      <c r="F43" s="1"/>
      <c r="G43" s="1"/>
      <c r="H43" s="1"/>
      <c r="I43" s="1"/>
      <c r="J43" s="1"/>
      <c r="K43" s="1"/>
    </row>
    <row r="44" spans="1:11" ht="22.05" customHeight="1" x14ac:dyDescent="0.45">
      <c r="A44" s="1"/>
      <c r="B44" s="46" t="s">
        <v>42</v>
      </c>
      <c r="C44" s="47"/>
      <c r="D44" s="47"/>
      <c r="E44" s="47"/>
      <c r="F44" s="47"/>
      <c r="G44" s="47"/>
      <c r="H44" s="1"/>
      <c r="I44" s="1"/>
      <c r="J44" s="1"/>
      <c r="K44" s="1"/>
    </row>
    <row r="45" spans="1:11" ht="26" customHeight="1" x14ac:dyDescent="0.45">
      <c r="A45" s="1"/>
      <c r="B45" s="52" t="s">
        <v>43</v>
      </c>
      <c r="C45" s="42"/>
      <c r="D45" s="42"/>
      <c r="E45" s="42"/>
      <c r="F45" s="42"/>
      <c r="G45" s="42"/>
      <c r="H45" s="1"/>
      <c r="I45" s="1"/>
      <c r="J45" s="1"/>
      <c r="K45" s="1"/>
    </row>
    <row r="46" spans="1:11" ht="26" customHeight="1" x14ac:dyDescent="0.45">
      <c r="A46" s="1"/>
      <c r="B46" s="52" t="s">
        <v>44</v>
      </c>
      <c r="C46" s="42"/>
      <c r="D46" s="42"/>
      <c r="E46" s="42"/>
      <c r="F46" s="42"/>
      <c r="G46" s="42"/>
      <c r="H46" s="1"/>
      <c r="I46" s="1"/>
      <c r="J46" s="1"/>
      <c r="K46" s="1"/>
    </row>
    <row r="47" spans="1:11" ht="26" customHeight="1" x14ac:dyDescent="0.45">
      <c r="A47" s="1"/>
      <c r="B47" s="52" t="s">
        <v>45</v>
      </c>
      <c r="C47" s="42"/>
      <c r="D47" s="42"/>
      <c r="E47" s="42"/>
      <c r="F47" s="42"/>
      <c r="G47" s="42"/>
      <c r="H47" s="1"/>
      <c r="I47" s="1"/>
      <c r="J47" s="1"/>
      <c r="K47" s="1"/>
    </row>
    <row r="48" spans="1:11" x14ac:dyDescent="0.45">
      <c r="A48" s="1"/>
      <c r="B48" s="1"/>
      <c r="C48" s="1"/>
      <c r="D48" s="1"/>
      <c r="E48" s="1"/>
      <c r="F48" s="1"/>
      <c r="G48" s="1"/>
      <c r="H48" s="1"/>
      <c r="I48" s="1"/>
      <c r="J48" s="1"/>
      <c r="K48" s="1"/>
    </row>
    <row r="49" spans="1:11" ht="16.05" customHeight="1" x14ac:dyDescent="0.45">
      <c r="A49" s="1"/>
      <c r="B49" s="52" t="s">
        <v>46</v>
      </c>
      <c r="C49" s="42"/>
      <c r="D49" s="42"/>
      <c r="E49" s="42"/>
      <c r="F49" s="42"/>
      <c r="G49" s="42"/>
      <c r="H49" s="1"/>
      <c r="I49" s="1"/>
      <c r="J49" s="1"/>
      <c r="K49" s="1"/>
    </row>
    <row r="50" spans="1:11" ht="26" customHeight="1" x14ac:dyDescent="0.45">
      <c r="A50" s="1"/>
      <c r="B50" s="52" t="s">
        <v>47</v>
      </c>
      <c r="C50" s="53"/>
      <c r="D50" s="53"/>
      <c r="E50" s="53"/>
      <c r="F50" s="53"/>
      <c r="G50" s="53"/>
      <c r="H50" s="1"/>
      <c r="I50" s="1"/>
      <c r="J50" s="1"/>
      <c r="K50" s="1"/>
    </row>
    <row r="51" spans="1:11" x14ac:dyDescent="0.45">
      <c r="A51" s="1"/>
      <c r="B51" s="1"/>
      <c r="C51" s="1"/>
      <c r="D51" s="1"/>
      <c r="E51" s="1"/>
      <c r="F51" s="1"/>
      <c r="G51" s="1"/>
      <c r="H51" s="1"/>
      <c r="I51" s="1"/>
      <c r="J51" s="1"/>
      <c r="K51" s="1"/>
    </row>
    <row r="52" spans="1:11" x14ac:dyDescent="0.45">
      <c r="A52" s="1"/>
      <c r="B52" s="1"/>
      <c r="C52" s="1"/>
      <c r="D52" s="1"/>
      <c r="E52" s="1"/>
      <c r="F52" s="1"/>
      <c r="G52" s="1"/>
      <c r="H52" s="1"/>
      <c r="I52" s="1"/>
      <c r="J52" s="1"/>
      <c r="K52" s="1"/>
    </row>
    <row r="53" spans="1:11" x14ac:dyDescent="0.45">
      <c r="A53" s="1"/>
      <c r="B53" s="1"/>
      <c r="C53" s="1"/>
      <c r="D53" s="1"/>
      <c r="E53" s="1"/>
      <c r="F53" s="1"/>
      <c r="G53" s="1"/>
      <c r="H53" s="1"/>
      <c r="I53" s="1"/>
      <c r="J53" s="1"/>
      <c r="K53" s="1"/>
    </row>
    <row r="54" spans="1:11" x14ac:dyDescent="0.45">
      <c r="A54" s="1"/>
      <c r="B54" s="1"/>
      <c r="C54" s="1"/>
      <c r="D54" s="1"/>
      <c r="E54" s="1"/>
      <c r="F54" s="1"/>
      <c r="G54" s="1"/>
      <c r="H54" s="1"/>
      <c r="I54" s="1"/>
      <c r="J54" s="1"/>
      <c r="K54" s="1"/>
    </row>
    <row r="55" spans="1:11" x14ac:dyDescent="0.45">
      <c r="A55" s="1"/>
      <c r="B55" s="1"/>
      <c r="C55" s="1"/>
      <c r="D55" s="1"/>
      <c r="E55" s="1"/>
      <c r="F55" s="1"/>
      <c r="G55" s="1"/>
      <c r="H55" s="1"/>
      <c r="I55" s="1"/>
      <c r="J55" s="1"/>
      <c r="K55" s="1"/>
    </row>
    <row r="56" spans="1:11" x14ac:dyDescent="0.45">
      <c r="A56" s="1"/>
      <c r="B56" s="1"/>
      <c r="C56" s="1"/>
      <c r="D56" s="1"/>
      <c r="E56" s="1"/>
      <c r="F56" s="1"/>
      <c r="G56" s="1"/>
      <c r="H56" s="1"/>
      <c r="I56" s="1"/>
      <c r="J56" s="1"/>
      <c r="K56" s="1"/>
    </row>
    <row r="57" spans="1:11" x14ac:dyDescent="0.45">
      <c r="A57" s="1"/>
      <c r="B57" s="1"/>
      <c r="C57" s="1"/>
      <c r="D57" s="1"/>
      <c r="E57" s="1"/>
      <c r="F57" s="1"/>
      <c r="G57" s="1"/>
      <c r="H57" s="1"/>
      <c r="I57" s="1"/>
      <c r="J57" s="1"/>
      <c r="K57" s="1"/>
    </row>
    <row r="58" spans="1:11" x14ac:dyDescent="0.45">
      <c r="A58" s="1"/>
      <c r="B58" s="1"/>
      <c r="C58" s="1"/>
      <c r="D58" s="1"/>
      <c r="E58" s="1"/>
      <c r="F58" s="1"/>
      <c r="G58" s="1"/>
      <c r="H58" s="1"/>
      <c r="I58" s="1"/>
      <c r="J58" s="1"/>
      <c r="K58" s="1"/>
    </row>
    <row r="59" spans="1:11" x14ac:dyDescent="0.45">
      <c r="A59" s="1"/>
      <c r="B59" s="1"/>
      <c r="C59" s="1"/>
      <c r="D59" s="1"/>
      <c r="E59" s="1"/>
      <c r="F59" s="1"/>
      <c r="G59" s="1"/>
      <c r="H59" s="1"/>
      <c r="I59" s="1"/>
      <c r="J59" s="1"/>
      <c r="K59" s="1"/>
    </row>
    <row r="60" spans="1:11" x14ac:dyDescent="0.45">
      <c r="A60" s="1"/>
      <c r="B60" s="1"/>
      <c r="C60" s="1"/>
      <c r="D60" s="1"/>
      <c r="E60" s="1"/>
      <c r="F60" s="1"/>
      <c r="G60" s="1"/>
      <c r="H60" s="1"/>
      <c r="I60" s="1"/>
      <c r="J60" s="1"/>
      <c r="K60" s="1"/>
    </row>
    <row r="61" spans="1:11" x14ac:dyDescent="0.45">
      <c r="A61" s="1"/>
      <c r="B61" s="1"/>
      <c r="C61" s="1"/>
      <c r="D61" s="1"/>
      <c r="E61" s="1"/>
      <c r="F61" s="1"/>
      <c r="G61" s="1"/>
      <c r="H61" s="1"/>
      <c r="I61" s="1"/>
      <c r="J61" s="1"/>
      <c r="K61" s="1"/>
    </row>
    <row r="62" spans="1:11" x14ac:dyDescent="0.45">
      <c r="A62" s="1"/>
      <c r="B62" s="1"/>
      <c r="C62" s="1"/>
      <c r="D62" s="1"/>
      <c r="E62" s="1"/>
      <c r="F62" s="1"/>
      <c r="G62" s="1"/>
      <c r="H62" s="1"/>
      <c r="I62" s="1"/>
      <c r="J62" s="1"/>
      <c r="K62" s="1"/>
    </row>
    <row r="63" spans="1:11" x14ac:dyDescent="0.45">
      <c r="A63" s="1"/>
      <c r="B63" s="1"/>
      <c r="C63" s="1"/>
      <c r="D63" s="1"/>
      <c r="E63" s="1"/>
      <c r="F63" s="1"/>
      <c r="G63" s="1"/>
      <c r="H63" s="1"/>
      <c r="I63" s="1"/>
      <c r="J63" s="1"/>
      <c r="K63" s="1"/>
    </row>
    <row r="64" spans="1:11" x14ac:dyDescent="0.45">
      <c r="A64" s="1"/>
      <c r="B64" s="1"/>
      <c r="C64" s="1"/>
      <c r="D64" s="1"/>
      <c r="E64" s="1"/>
      <c r="F64" s="1"/>
      <c r="G64" s="1"/>
      <c r="H64" s="1"/>
      <c r="I64" s="1"/>
      <c r="J64" s="1"/>
      <c r="K64" s="1"/>
    </row>
    <row r="65" spans="1:11" x14ac:dyDescent="0.45">
      <c r="A65" s="1"/>
      <c r="B65" s="1"/>
      <c r="C65" s="1"/>
      <c r="D65" s="1"/>
      <c r="E65" s="1"/>
      <c r="F65" s="1"/>
      <c r="G65" s="1"/>
      <c r="H65" s="1"/>
      <c r="I65" s="1"/>
      <c r="J65" s="1"/>
      <c r="K65" s="1"/>
    </row>
    <row r="66" spans="1:11" x14ac:dyDescent="0.45">
      <c r="A66" s="1"/>
      <c r="B66" s="1"/>
      <c r="C66" s="1"/>
      <c r="D66" s="1"/>
      <c r="E66" s="1"/>
      <c r="F66" s="1"/>
      <c r="G66" s="1"/>
      <c r="H66" s="1"/>
      <c r="I66" s="1"/>
      <c r="J66" s="1"/>
      <c r="K66" s="1"/>
    </row>
    <row r="67" spans="1:11" x14ac:dyDescent="0.45">
      <c r="A67" s="1"/>
      <c r="B67" s="1"/>
      <c r="C67" s="1"/>
      <c r="D67" s="1"/>
      <c r="E67" s="1"/>
      <c r="F67" s="1"/>
      <c r="G67" s="1"/>
      <c r="H67" s="1"/>
      <c r="I67" s="1"/>
      <c r="J67" s="1"/>
      <c r="K67" s="1"/>
    </row>
    <row r="68" spans="1:11" x14ac:dyDescent="0.45">
      <c r="A68" s="1"/>
      <c r="B68" s="1"/>
      <c r="C68" s="1"/>
      <c r="D68" s="1"/>
      <c r="E68" s="1"/>
      <c r="F68" s="1"/>
      <c r="G68" s="1"/>
      <c r="H68" s="1"/>
      <c r="I68" s="1"/>
      <c r="J68" s="1"/>
      <c r="K68" s="1"/>
    </row>
    <row r="69" spans="1:11" x14ac:dyDescent="0.45">
      <c r="A69" s="1"/>
      <c r="B69" s="1"/>
      <c r="C69" s="1"/>
      <c r="D69" s="1"/>
      <c r="E69" s="1"/>
      <c r="F69" s="1"/>
      <c r="G69" s="1"/>
      <c r="H69" s="1"/>
      <c r="I69" s="1"/>
      <c r="J69" s="1"/>
      <c r="K69" s="1"/>
    </row>
    <row r="70" spans="1:11" x14ac:dyDescent="0.45">
      <c r="A70" s="1"/>
      <c r="B70" s="1"/>
      <c r="C70" s="1"/>
      <c r="D70" s="1"/>
      <c r="E70" s="1"/>
      <c r="F70" s="1"/>
      <c r="G70" s="1"/>
      <c r="H70" s="1"/>
      <c r="I70" s="1"/>
      <c r="J70" s="1"/>
      <c r="K70" s="1"/>
    </row>
    <row r="71" spans="1:11" x14ac:dyDescent="0.45">
      <c r="A71" s="1"/>
      <c r="B71" s="1"/>
      <c r="C71" s="1"/>
      <c r="D71" s="1"/>
      <c r="E71" s="1"/>
      <c r="F71" s="1"/>
      <c r="G71" s="1"/>
      <c r="H71" s="1"/>
      <c r="I71" s="1"/>
      <c r="J71" s="1"/>
      <c r="K71" s="1"/>
    </row>
    <row r="72" spans="1:11" x14ac:dyDescent="0.45">
      <c r="A72" s="1"/>
      <c r="B72" s="1"/>
      <c r="C72" s="1"/>
      <c r="D72" s="1"/>
      <c r="E72" s="1"/>
      <c r="F72" s="1"/>
      <c r="G72" s="1"/>
      <c r="H72" s="1"/>
      <c r="I72" s="1"/>
      <c r="J72" s="1"/>
      <c r="K72" s="1"/>
    </row>
    <row r="73" spans="1:11" x14ac:dyDescent="0.45">
      <c r="A73" s="1"/>
      <c r="B73" s="1"/>
      <c r="C73" s="1"/>
      <c r="D73" s="1"/>
      <c r="E73" s="1"/>
      <c r="F73" s="1"/>
      <c r="G73" s="1"/>
      <c r="H73" s="1"/>
      <c r="I73" s="1"/>
      <c r="J73" s="1"/>
      <c r="K73" s="1"/>
    </row>
    <row r="74" spans="1:11" x14ac:dyDescent="0.45">
      <c r="A74" s="1"/>
      <c r="B74" s="1"/>
      <c r="C74" s="1"/>
      <c r="D74" s="1"/>
      <c r="E74" s="1"/>
      <c r="F74" s="1"/>
      <c r="G74" s="1"/>
      <c r="H74" s="1"/>
      <c r="I74" s="1"/>
      <c r="J74" s="1"/>
      <c r="K74" s="1"/>
    </row>
    <row r="75" spans="1:11" x14ac:dyDescent="0.45">
      <c r="A75" s="1"/>
      <c r="B75" s="1"/>
      <c r="C75" s="1"/>
      <c r="D75" s="1"/>
      <c r="E75" s="1"/>
      <c r="F75" s="1"/>
      <c r="G75" s="1"/>
      <c r="H75" s="1"/>
      <c r="I75" s="1"/>
      <c r="J75" s="1"/>
      <c r="K75" s="1"/>
    </row>
    <row r="76" spans="1:11" x14ac:dyDescent="0.45">
      <c r="A76" s="1"/>
      <c r="B76" s="1"/>
      <c r="C76" s="1"/>
      <c r="D76" s="1"/>
      <c r="E76" s="1"/>
      <c r="F76" s="1"/>
      <c r="G76" s="1"/>
      <c r="H76" s="1"/>
      <c r="I76" s="1"/>
      <c r="J76" s="1"/>
      <c r="K76" s="1"/>
    </row>
    <row r="77" spans="1:11" x14ac:dyDescent="0.45">
      <c r="A77" s="1"/>
      <c r="B77" s="1"/>
      <c r="C77" s="1"/>
      <c r="D77" s="1"/>
      <c r="E77" s="1"/>
      <c r="F77" s="1"/>
      <c r="G77" s="1"/>
      <c r="H77" s="1"/>
      <c r="I77" s="1"/>
      <c r="J77" s="1"/>
      <c r="K77" s="1"/>
    </row>
    <row r="78" spans="1:11" x14ac:dyDescent="0.45">
      <c r="A78" s="1"/>
      <c r="B78" s="1"/>
      <c r="C78" s="1"/>
      <c r="D78" s="1"/>
      <c r="E78" s="1"/>
      <c r="F78" s="1"/>
      <c r="G78" s="1"/>
      <c r="H78" s="1"/>
      <c r="I78" s="1"/>
      <c r="J78" s="1"/>
      <c r="K78" s="1"/>
    </row>
    <row r="79" spans="1:11" x14ac:dyDescent="0.45">
      <c r="A79" s="1"/>
      <c r="B79" s="1"/>
      <c r="C79" s="1"/>
      <c r="D79" s="1"/>
      <c r="E79" s="1"/>
      <c r="F79" s="1"/>
      <c r="G79" s="1"/>
      <c r="H79" s="1"/>
      <c r="I79" s="1"/>
      <c r="J79" s="1"/>
      <c r="K79" s="1"/>
    </row>
    <row r="80" spans="1:11" x14ac:dyDescent="0.45">
      <c r="A80" s="1"/>
      <c r="B80" s="1"/>
      <c r="C80" s="1"/>
      <c r="D80" s="1"/>
      <c r="E80" s="1"/>
      <c r="F80" s="1"/>
      <c r="G80" s="1"/>
      <c r="H80" s="1"/>
      <c r="I80" s="1"/>
      <c r="J80" s="1"/>
      <c r="K80" s="1"/>
    </row>
    <row r="81" spans="1:11" x14ac:dyDescent="0.45">
      <c r="A81" s="1"/>
      <c r="B81" s="1"/>
      <c r="C81" s="1"/>
      <c r="D81" s="1"/>
      <c r="E81" s="1"/>
      <c r="F81" s="1"/>
      <c r="G81" s="1"/>
      <c r="H81" s="1"/>
      <c r="I81" s="1"/>
      <c r="J81" s="1"/>
      <c r="K81" s="1"/>
    </row>
    <row r="82" spans="1:11" x14ac:dyDescent="0.45">
      <c r="A82" s="1"/>
      <c r="B82" s="1"/>
      <c r="C82" s="1"/>
      <c r="D82" s="1"/>
      <c r="E82" s="1"/>
      <c r="F82" s="1"/>
      <c r="G82" s="1"/>
      <c r="H82" s="1"/>
      <c r="I82" s="1"/>
      <c r="J82" s="1"/>
      <c r="K82" s="1"/>
    </row>
    <row r="83" spans="1:11" x14ac:dyDescent="0.45">
      <c r="A83" s="1"/>
      <c r="B83" s="1"/>
      <c r="C83" s="1"/>
      <c r="D83" s="1"/>
      <c r="E83" s="1"/>
      <c r="F83" s="1"/>
      <c r="G83" s="1"/>
      <c r="H83" s="1"/>
      <c r="I83" s="1"/>
      <c r="J83" s="1"/>
      <c r="K83" s="1"/>
    </row>
    <row r="84" spans="1:11" x14ac:dyDescent="0.45">
      <c r="A84" s="1"/>
      <c r="B84" s="1"/>
      <c r="C84" s="1"/>
      <c r="D84" s="1"/>
      <c r="E84" s="1"/>
      <c r="F84" s="1"/>
      <c r="G84" s="1"/>
      <c r="H84" s="1"/>
      <c r="I84" s="1"/>
      <c r="J84" s="1"/>
      <c r="K84" s="1"/>
    </row>
    <row r="85" spans="1:11" x14ac:dyDescent="0.45">
      <c r="A85" s="1"/>
      <c r="B85" s="1"/>
      <c r="C85" s="1"/>
      <c r="D85" s="1"/>
      <c r="E85" s="1"/>
      <c r="F85" s="1"/>
      <c r="G85" s="1"/>
      <c r="H85" s="1"/>
      <c r="I85" s="1"/>
      <c r="J85" s="1"/>
      <c r="K85" s="1"/>
    </row>
    <row r="86" spans="1:11" x14ac:dyDescent="0.45">
      <c r="A86" s="1"/>
      <c r="B86" s="1"/>
      <c r="C86" s="1"/>
      <c r="D86" s="1"/>
      <c r="E86" s="1"/>
      <c r="F86" s="1"/>
      <c r="G86" s="1"/>
      <c r="H86" s="1"/>
      <c r="I86" s="1"/>
      <c r="J86" s="1"/>
      <c r="K86" s="1"/>
    </row>
    <row r="87" spans="1:11" x14ac:dyDescent="0.45">
      <c r="A87" s="1"/>
      <c r="B87" s="1"/>
      <c r="C87" s="1"/>
      <c r="D87" s="1"/>
      <c r="E87" s="1"/>
      <c r="F87" s="1"/>
      <c r="G87" s="1"/>
      <c r="H87" s="1"/>
      <c r="I87" s="1"/>
      <c r="J87" s="1"/>
      <c r="K87" s="1"/>
    </row>
    <row r="88" spans="1:11" x14ac:dyDescent="0.45">
      <c r="A88" s="1"/>
      <c r="B88" s="1"/>
      <c r="C88" s="1"/>
      <c r="D88" s="1"/>
      <c r="E88" s="1"/>
      <c r="F88" s="1"/>
      <c r="G88" s="1"/>
      <c r="H88" s="1"/>
      <c r="I88" s="1"/>
      <c r="J88" s="1"/>
      <c r="K88" s="1"/>
    </row>
    <row r="89" spans="1:11" x14ac:dyDescent="0.45">
      <c r="A89" s="1"/>
      <c r="B89" s="1"/>
      <c r="C89" s="1"/>
      <c r="D89" s="1"/>
      <c r="E89" s="1"/>
      <c r="F89" s="1"/>
      <c r="G89" s="1"/>
      <c r="H89" s="1"/>
      <c r="I89" s="1"/>
      <c r="J89" s="1"/>
      <c r="K89" s="1"/>
    </row>
  </sheetData>
  <sheetProtection password="9F76" sheet="1"/>
  <mergeCells count="36">
    <mergeCell ref="B50:G50"/>
    <mergeCell ref="B47:G47"/>
    <mergeCell ref="B16:G16"/>
    <mergeCell ref="B46:G46"/>
    <mergeCell ref="B22:G22"/>
    <mergeCell ref="C32:G32"/>
    <mergeCell ref="B31:G31"/>
    <mergeCell ref="C28:G28"/>
    <mergeCell ref="B18:G18"/>
    <mergeCell ref="B21:G21"/>
    <mergeCell ref="B39:G39"/>
    <mergeCell ref="B49:G49"/>
    <mergeCell ref="C40:G40"/>
    <mergeCell ref="B24:G24"/>
    <mergeCell ref="B20:G20"/>
    <mergeCell ref="B45:G45"/>
    <mergeCell ref="C27:G27"/>
    <mergeCell ref="B8:G8"/>
    <mergeCell ref="B13:G13"/>
    <mergeCell ref="B44:G44"/>
    <mergeCell ref="C26:G26"/>
    <mergeCell ref="B38:G38"/>
    <mergeCell ref="B19:G19"/>
    <mergeCell ref="C29:G29"/>
    <mergeCell ref="C35:G35"/>
    <mergeCell ref="B10:G10"/>
    <mergeCell ref="B37:G37"/>
    <mergeCell ref="B9:G9"/>
    <mergeCell ref="C25:G25"/>
    <mergeCell ref="C41:G41"/>
    <mergeCell ref="B12:G12"/>
    <mergeCell ref="C34:G34"/>
    <mergeCell ref="B14:G14"/>
    <mergeCell ref="C42:G42"/>
    <mergeCell ref="B17:G17"/>
    <mergeCell ref="C33:G33"/>
  </mergeCells>
  <hyperlinks>
    <hyperlink ref="C40" r:id="rId1" xr:uid="{00000000-0004-0000-0000-000000000000}"/>
    <hyperlink ref="C41" r:id="rId2" xr:uid="{00000000-0004-0000-0000-000001000000}"/>
    <hyperlink ref="C42" r:id="rId3" xr:uid="{00000000-0004-0000-0000-000002000000}"/>
  </hyperlinks>
  <printOptions horizontalCentered="1"/>
  <pageMargins left="0.4" right="0.4" top="1" bottom="1" header="0.5" footer="0.5"/>
  <pageSetup paperSize="9" fitToHeight="0" orientation="portrait"/>
  <headerFooter>
    <oddFooter>&amp;L&amp;8 CMMC Level 1 and Level 2 Readiness Workbook&amp;C&amp;8 © Muhammad Anwar · muhammad-anwar.com&amp;R&amp;8 Page &amp;P of &amp;N</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3"/>
  <sheetViews>
    <sheetView workbookViewId="0">
      <pane ySplit="4" topLeftCell="A5" activePane="bottomLeft" state="frozen"/>
      <selection pane="bottomLeft"/>
    </sheetView>
  </sheetViews>
  <sheetFormatPr defaultRowHeight="14.25" x14ac:dyDescent="0.45"/>
  <cols>
    <col min="1" max="1" width="36" customWidth="1"/>
    <col min="2" max="2" width="46" customWidth="1"/>
    <col min="3" max="3" width="4" customWidth="1"/>
    <col min="4" max="4" width="56" customWidth="1"/>
  </cols>
  <sheetData>
    <row r="1" spans="1:4" ht="30" customHeight="1" x14ac:dyDescent="0.45">
      <c r="A1" s="12" t="s">
        <v>14</v>
      </c>
      <c r="B1" s="13"/>
      <c r="C1" s="13"/>
      <c r="D1" s="14" t="s">
        <v>48</v>
      </c>
    </row>
    <row r="2" spans="1:4" ht="18" customHeight="1" x14ac:dyDescent="0.45">
      <c r="A2" s="15" t="s">
        <v>49</v>
      </c>
      <c r="B2" s="13"/>
      <c r="C2" s="13"/>
      <c r="D2" s="13"/>
    </row>
    <row r="3" spans="1:4" ht="4.05" customHeight="1" x14ac:dyDescent="0.45">
      <c r="A3" s="2"/>
      <c r="B3" s="3"/>
      <c r="C3" s="4"/>
      <c r="D3" s="5"/>
    </row>
    <row r="5" spans="1:4" x14ac:dyDescent="0.45">
      <c r="A5" s="16" t="s">
        <v>50</v>
      </c>
    </row>
    <row r="6" spans="1:4" ht="30" customHeight="1" x14ac:dyDescent="0.45">
      <c r="A6" s="17" t="s">
        <v>51</v>
      </c>
      <c r="B6" s="18"/>
      <c r="D6" s="19" t="s">
        <v>52</v>
      </c>
    </row>
    <row r="7" spans="1:4" ht="30" customHeight="1" x14ac:dyDescent="0.45">
      <c r="A7" s="17" t="s">
        <v>53</v>
      </c>
      <c r="B7" s="18"/>
      <c r="D7" s="19" t="s">
        <v>54</v>
      </c>
    </row>
    <row r="8" spans="1:4" ht="30" customHeight="1" x14ac:dyDescent="0.45">
      <c r="A8" s="17" t="s">
        <v>55</v>
      </c>
      <c r="B8" s="18"/>
      <c r="D8" s="19" t="s">
        <v>56</v>
      </c>
    </row>
    <row r="9" spans="1:4" ht="30" customHeight="1" x14ac:dyDescent="0.45">
      <c r="A9" s="17" t="s">
        <v>57</v>
      </c>
      <c r="B9" s="18"/>
      <c r="D9" s="19" t="s">
        <v>58</v>
      </c>
    </row>
    <row r="10" spans="1:4" ht="30" customHeight="1" x14ac:dyDescent="0.45">
      <c r="A10" s="17" t="s">
        <v>59</v>
      </c>
      <c r="B10" s="18"/>
      <c r="D10" s="19" t="s">
        <v>60</v>
      </c>
    </row>
    <row r="11" spans="1:4" ht="30" customHeight="1" x14ac:dyDescent="0.45">
      <c r="A11" s="17" t="s">
        <v>61</v>
      </c>
      <c r="B11" s="18"/>
      <c r="D11" s="19" t="s">
        <v>62</v>
      </c>
    </row>
    <row r="12" spans="1:4" ht="30" customHeight="1" x14ac:dyDescent="0.45">
      <c r="A12" s="17" t="s">
        <v>63</v>
      </c>
      <c r="B12" s="18"/>
      <c r="D12" s="19" t="s">
        <v>64</v>
      </c>
    </row>
    <row r="13" spans="1:4" ht="30" customHeight="1" x14ac:dyDescent="0.45">
      <c r="A13" s="17" t="s">
        <v>65</v>
      </c>
      <c r="B13" s="18"/>
      <c r="D13" s="19" t="s">
        <v>66</v>
      </c>
    </row>
    <row r="14" spans="1:4" ht="30" customHeight="1" x14ac:dyDescent="0.45">
      <c r="A14" s="17" t="s">
        <v>67</v>
      </c>
      <c r="B14" s="18"/>
      <c r="D14" s="19" t="s">
        <v>68</v>
      </c>
    </row>
    <row r="15" spans="1:4" ht="30" customHeight="1" x14ac:dyDescent="0.45">
      <c r="A15" s="17" t="s">
        <v>69</v>
      </c>
      <c r="B15" s="18"/>
      <c r="D15" s="19" t="s">
        <v>70</v>
      </c>
    </row>
    <row r="16" spans="1:4" ht="30" customHeight="1" x14ac:dyDescent="0.45">
      <c r="A16" s="17" t="s">
        <v>71</v>
      </c>
      <c r="B16" s="18"/>
      <c r="D16" s="19" t="s">
        <v>72</v>
      </c>
    </row>
    <row r="17" spans="1:4" ht="30" customHeight="1" x14ac:dyDescent="0.45">
      <c r="A17" s="17" t="s">
        <v>73</v>
      </c>
      <c r="B17" s="18"/>
      <c r="D17" s="19" t="s">
        <v>74</v>
      </c>
    </row>
    <row r="18" spans="1:4" ht="30" customHeight="1" x14ac:dyDescent="0.45">
      <c r="A18" s="17" t="s">
        <v>75</v>
      </c>
      <c r="B18" s="18"/>
      <c r="D18" s="19" t="s">
        <v>76</v>
      </c>
    </row>
    <row r="19" spans="1:4" ht="30" customHeight="1" x14ac:dyDescent="0.45">
      <c r="A19" s="17" t="s">
        <v>77</v>
      </c>
      <c r="B19" s="20"/>
      <c r="D19" s="19" t="s">
        <v>78</v>
      </c>
    </row>
    <row r="20" spans="1:4" ht="30" customHeight="1" x14ac:dyDescent="0.45">
      <c r="A20" s="17" t="s">
        <v>79</v>
      </c>
      <c r="B20" s="18"/>
      <c r="D20" s="19" t="s">
        <v>80</v>
      </c>
    </row>
    <row r="21" spans="1:4" ht="30" customHeight="1" x14ac:dyDescent="0.45">
      <c r="A21" s="17" t="s">
        <v>81</v>
      </c>
      <c r="B21" s="18"/>
      <c r="D21" s="19" t="s">
        <v>82</v>
      </c>
    </row>
    <row r="22" spans="1:4" ht="30" customHeight="1" x14ac:dyDescent="0.45">
      <c r="A22" s="17" t="s">
        <v>83</v>
      </c>
      <c r="B22" s="20"/>
      <c r="D22" s="19" t="s">
        <v>84</v>
      </c>
    </row>
    <row r="23" spans="1:4" x14ac:dyDescent="0.45">
      <c r="A23" s="21" t="s">
        <v>85</v>
      </c>
      <c r="B23" s="22" t="str">
        <f>IF(B22="","",B22+180)</f>
        <v/>
      </c>
      <c r="D23" s="23" t="s">
        <v>86</v>
      </c>
    </row>
  </sheetData>
  <dataValidations count="3">
    <dataValidation type="list" allowBlank="1" errorTitle="Invalid entry" error="Please choose a value from the list." sqref="B10" xr:uid="{00000000-0002-0000-0100-000000000000}">
      <formula1>"FCI only,FCI and CUI"</formula1>
    </dataValidation>
    <dataValidation type="list" allowBlank="1" errorTitle="Invalid entry" error="Please choose a value from the list." sqref="B11" xr:uid="{00000000-0002-0000-0100-000001000000}">
      <formula1>"Level 1 (Self),Level 2 (Self),Level 2 (C3PAO),Level 3 (DIBCAC)"</formula1>
    </dataValidation>
    <dataValidation type="date" operator="greaterThan" allowBlank="1" error="Please enter a valid date (dd/mm/yyyy)." sqref="B19 B22" xr:uid="{00000000-0002-0000-0100-000002000000}">
      <formula1>36526</formula1>
    </dataValidation>
  </dataValidations>
  <printOptions horizontalCentered="1"/>
  <pageMargins left="0.4" right="0.4" top="1" bottom="1" header="0.5" footer="0.5"/>
  <pageSetup paperSize="9" fitToHeight="0" orientation="portrait"/>
  <headerFooter>
    <oddFooter>&amp;L&amp;8 CMMC Level 1 and Level 2 Readiness Workbook&amp;C&amp;8 © Muhammad Anwar · muhammad-anwar.com&amp;R&amp;8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0"/>
  <sheetViews>
    <sheetView workbookViewId="0">
      <pane xSplit="2" ySplit="5" topLeftCell="C6" activePane="bottomRight" state="frozen"/>
      <selection pane="topRight"/>
      <selection pane="bottomLeft"/>
      <selection pane="bottomRight"/>
    </sheetView>
  </sheetViews>
  <sheetFormatPr defaultRowHeight="14.25" x14ac:dyDescent="0.45"/>
  <cols>
    <col min="1" max="1" width="16" customWidth="1"/>
    <col min="2" max="2" width="58" customWidth="1"/>
    <col min="3" max="3" width="14" customWidth="1"/>
    <col min="4" max="4" width="12" customWidth="1"/>
    <col min="5" max="5" width="40" customWidth="1"/>
    <col min="6" max="6" width="26" customWidth="1"/>
    <col min="7" max="7" width="14" customWidth="1"/>
    <col min="8" max="8" width="30" customWidth="1"/>
  </cols>
  <sheetData>
    <row r="1" spans="1:8" ht="30" customHeight="1" x14ac:dyDescent="0.45">
      <c r="A1" s="12" t="s">
        <v>87</v>
      </c>
      <c r="B1" s="13"/>
      <c r="C1" s="13"/>
      <c r="D1" s="13"/>
      <c r="E1" s="13"/>
      <c r="F1" s="13"/>
      <c r="G1" s="13"/>
      <c r="H1" s="14" t="s">
        <v>48</v>
      </c>
    </row>
    <row r="2" spans="1:8" ht="18" customHeight="1" x14ac:dyDescent="0.45">
      <c r="A2" s="15" t="s">
        <v>88</v>
      </c>
      <c r="B2" s="13"/>
      <c r="C2" s="13"/>
      <c r="D2" s="13"/>
      <c r="E2" s="13"/>
      <c r="F2" s="13"/>
      <c r="G2" s="13"/>
      <c r="H2" s="13"/>
    </row>
    <row r="3" spans="1:8" ht="4.05" customHeight="1" x14ac:dyDescent="0.45">
      <c r="A3" s="2"/>
      <c r="B3" s="2"/>
      <c r="C3" s="3"/>
      <c r="D3" s="3"/>
      <c r="E3" s="4"/>
      <c r="F3" s="4"/>
      <c r="G3" s="5"/>
      <c r="H3" s="5"/>
    </row>
    <row r="5" spans="1:8" ht="32" customHeight="1" x14ac:dyDescent="0.45">
      <c r="A5" s="24" t="s">
        <v>89</v>
      </c>
      <c r="B5" s="24" t="s">
        <v>90</v>
      </c>
      <c r="C5" s="24" t="s">
        <v>91</v>
      </c>
      <c r="D5" s="24" t="s">
        <v>92</v>
      </c>
      <c r="E5" s="24" t="s">
        <v>93</v>
      </c>
      <c r="F5" s="24" t="s">
        <v>94</v>
      </c>
      <c r="G5" s="24" t="s">
        <v>95</v>
      </c>
      <c r="H5" s="24" t="s">
        <v>96</v>
      </c>
    </row>
    <row r="6" spans="1:8" ht="48" customHeight="1" x14ac:dyDescent="0.45">
      <c r="A6" s="25" t="s">
        <v>97</v>
      </c>
      <c r="B6" s="26" t="s">
        <v>98</v>
      </c>
      <c r="C6" s="27" t="s">
        <v>99</v>
      </c>
      <c r="D6" s="28"/>
      <c r="E6" s="18"/>
      <c r="F6" s="18"/>
      <c r="G6" s="28"/>
      <c r="H6" s="18"/>
    </row>
    <row r="7" spans="1:8" ht="48" customHeight="1" x14ac:dyDescent="0.45">
      <c r="A7" s="29" t="s">
        <v>100</v>
      </c>
      <c r="B7" s="30" t="s">
        <v>101</v>
      </c>
      <c r="C7" s="31" t="s">
        <v>102</v>
      </c>
      <c r="D7" s="28"/>
      <c r="E7" s="18"/>
      <c r="F7" s="18"/>
      <c r="G7" s="28"/>
      <c r="H7" s="18"/>
    </row>
    <row r="8" spans="1:8" ht="48" customHeight="1" x14ac:dyDescent="0.45">
      <c r="A8" s="25" t="s">
        <v>103</v>
      </c>
      <c r="B8" s="26" t="s">
        <v>104</v>
      </c>
      <c r="C8" s="27" t="s">
        <v>105</v>
      </c>
      <c r="D8" s="28"/>
      <c r="E8" s="18"/>
      <c r="F8" s="18"/>
      <c r="G8" s="28"/>
      <c r="H8" s="18"/>
    </row>
    <row r="9" spans="1:8" ht="48" customHeight="1" x14ac:dyDescent="0.45">
      <c r="A9" s="29" t="s">
        <v>106</v>
      </c>
      <c r="B9" s="30" t="s">
        <v>107</v>
      </c>
      <c r="C9" s="31" t="s">
        <v>108</v>
      </c>
      <c r="D9" s="28"/>
      <c r="E9" s="18"/>
      <c r="F9" s="18"/>
      <c r="G9" s="28"/>
      <c r="H9" s="18"/>
    </row>
    <row r="10" spans="1:8" ht="48" customHeight="1" x14ac:dyDescent="0.45">
      <c r="A10" s="25" t="s">
        <v>109</v>
      </c>
      <c r="B10" s="26" t="s">
        <v>110</v>
      </c>
      <c r="C10" s="27" t="s">
        <v>111</v>
      </c>
      <c r="D10" s="28"/>
      <c r="E10" s="18"/>
      <c r="F10" s="18"/>
      <c r="G10" s="28"/>
      <c r="H10" s="18"/>
    </row>
    <row r="11" spans="1:8" ht="48" customHeight="1" x14ac:dyDescent="0.45">
      <c r="A11" s="29" t="s">
        <v>112</v>
      </c>
      <c r="B11" s="30" t="s">
        <v>113</v>
      </c>
      <c r="C11" s="31" t="s">
        <v>114</v>
      </c>
      <c r="D11" s="28"/>
      <c r="E11" s="18"/>
      <c r="F11" s="18"/>
      <c r="G11" s="28"/>
      <c r="H11" s="18"/>
    </row>
    <row r="12" spans="1:8" ht="48" customHeight="1" x14ac:dyDescent="0.45">
      <c r="A12" s="25" t="s">
        <v>115</v>
      </c>
      <c r="B12" s="26" t="s">
        <v>116</v>
      </c>
      <c r="C12" s="27" t="s">
        <v>117</v>
      </c>
      <c r="D12" s="28"/>
      <c r="E12" s="18"/>
      <c r="F12" s="18"/>
      <c r="G12" s="28"/>
      <c r="H12" s="18"/>
    </row>
    <row r="13" spans="1:8" ht="48" customHeight="1" x14ac:dyDescent="0.45">
      <c r="A13" s="29" t="s">
        <v>118</v>
      </c>
      <c r="B13" s="30" t="s">
        <v>119</v>
      </c>
      <c r="C13" s="31" t="s">
        <v>120</v>
      </c>
      <c r="D13" s="28"/>
      <c r="E13" s="18"/>
      <c r="F13" s="18"/>
      <c r="G13" s="28"/>
      <c r="H13" s="18"/>
    </row>
    <row r="14" spans="1:8" ht="48" customHeight="1" x14ac:dyDescent="0.45">
      <c r="A14" s="25" t="s">
        <v>121</v>
      </c>
      <c r="B14" s="26" t="s">
        <v>122</v>
      </c>
      <c r="C14" s="27" t="s">
        <v>123</v>
      </c>
      <c r="D14" s="28"/>
      <c r="E14" s="18"/>
      <c r="F14" s="18"/>
      <c r="G14" s="28"/>
      <c r="H14" s="18"/>
    </row>
    <row r="15" spans="1:8" ht="48" customHeight="1" x14ac:dyDescent="0.45">
      <c r="A15" s="29" t="s">
        <v>124</v>
      </c>
      <c r="B15" s="30" t="s">
        <v>125</v>
      </c>
      <c r="C15" s="31" t="s">
        <v>126</v>
      </c>
      <c r="D15" s="28"/>
      <c r="E15" s="18"/>
      <c r="F15" s="18"/>
      <c r="G15" s="28"/>
      <c r="H15" s="18"/>
    </row>
    <row r="16" spans="1:8" ht="48" customHeight="1" x14ac:dyDescent="0.45">
      <c r="A16" s="25" t="s">
        <v>127</v>
      </c>
      <c r="B16" s="26" t="s">
        <v>128</v>
      </c>
      <c r="C16" s="27" t="s">
        <v>129</v>
      </c>
      <c r="D16" s="28"/>
      <c r="E16" s="18"/>
      <c r="F16" s="18"/>
      <c r="G16" s="28"/>
      <c r="H16" s="18"/>
    </row>
    <row r="17" spans="1:8" ht="48" customHeight="1" x14ac:dyDescent="0.45">
      <c r="A17" s="29" t="s">
        <v>130</v>
      </c>
      <c r="B17" s="30" t="s">
        <v>131</v>
      </c>
      <c r="C17" s="31" t="s">
        <v>132</v>
      </c>
      <c r="D17" s="28"/>
      <c r="E17" s="18"/>
      <c r="F17" s="18"/>
      <c r="G17" s="28"/>
      <c r="H17" s="18"/>
    </row>
    <row r="18" spans="1:8" ht="48" customHeight="1" x14ac:dyDescent="0.45">
      <c r="A18" s="25" t="s">
        <v>133</v>
      </c>
      <c r="B18" s="26" t="s">
        <v>134</v>
      </c>
      <c r="C18" s="27" t="s">
        <v>135</v>
      </c>
      <c r="D18" s="28"/>
      <c r="E18" s="18"/>
      <c r="F18" s="18"/>
      <c r="G18" s="28"/>
      <c r="H18" s="18"/>
    </row>
    <row r="19" spans="1:8" ht="48" customHeight="1" x14ac:dyDescent="0.45">
      <c r="A19" s="29" t="s">
        <v>136</v>
      </c>
      <c r="B19" s="30" t="s">
        <v>137</v>
      </c>
      <c r="C19" s="31" t="s">
        <v>138</v>
      </c>
      <c r="D19" s="28"/>
      <c r="E19" s="18"/>
      <c r="F19" s="18"/>
      <c r="G19" s="28"/>
      <c r="H19" s="18"/>
    </row>
    <row r="20" spans="1:8" ht="48" customHeight="1" x14ac:dyDescent="0.45">
      <c r="A20" s="25" t="s">
        <v>139</v>
      </c>
      <c r="B20" s="26" t="s">
        <v>140</v>
      </c>
      <c r="C20" s="27" t="s">
        <v>141</v>
      </c>
      <c r="D20" s="28"/>
      <c r="E20" s="18"/>
      <c r="F20" s="18"/>
      <c r="G20" s="28"/>
      <c r="H20" s="18"/>
    </row>
  </sheetData>
  <autoFilter ref="A5:H20" xr:uid="{00000000-0009-0000-0000-000002000000}"/>
  <conditionalFormatting sqref="D6:D20">
    <cfRule type="cellIs" dxfId="24" priority="1" operator="equal">
      <formula>"MET"</formula>
    </cfRule>
    <cfRule type="cellIs" dxfId="23" priority="2" operator="equal">
      <formula>"NOT MET"</formula>
    </cfRule>
    <cfRule type="cellIs" dxfId="22" priority="3" operator="equal">
      <formula>"N/A"</formula>
    </cfRule>
  </conditionalFormatting>
  <dataValidations count="2">
    <dataValidation type="list" allowBlank="1" showInputMessage="1" errorTitle="Invalid entry" error="Please choose a value from the list." prompt="MET / NOT MET / N/A" sqref="D6:D20" xr:uid="{00000000-0002-0000-0200-000000000000}">
      <formula1>"MET,NOT MET,N/A"</formula1>
    </dataValidation>
    <dataValidation type="list" allowBlank="1" showInputMessage="1" errorTitle="Invalid entry" error="Please choose a value from the list." prompt="Who implements the requirement" sqref="G6:G20" xr:uid="{00000000-0002-0000-0200-000001000000}">
      <formula1>"Internal,Shared,ESP,Inherited"</formula1>
    </dataValidation>
  </dataValidations>
  <printOptions horizontalCentered="1"/>
  <pageMargins left="0.4" right="0.4" top="1" bottom="1" header="0.5" footer="0.5"/>
  <pageSetup paperSize="9" fitToHeight="0" orientation="landscape"/>
  <headerFooter>
    <oddFooter>&amp;L&amp;8 CMMC Level 1 and Level 2 Readiness Workbook&amp;C&amp;8 © Muhammad Anwar · muhammad-anwar.com&amp;R&amp;8 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15"/>
  <sheetViews>
    <sheetView workbookViewId="0">
      <pane xSplit="3" ySplit="5" topLeftCell="D6" activePane="bottomRight" state="frozen"/>
      <selection pane="topRight"/>
      <selection pane="bottomLeft"/>
      <selection pane="bottomRight"/>
    </sheetView>
  </sheetViews>
  <sheetFormatPr defaultRowHeight="14.25" x14ac:dyDescent="0.45"/>
  <cols>
    <col min="1" max="1" width="15" customWidth="1"/>
    <col min="2" max="2" width="18" customWidth="1"/>
    <col min="3" max="3" width="54" customWidth="1"/>
    <col min="4" max="4" width="9" customWidth="1"/>
    <col min="5" max="5" width="34" customWidth="1"/>
    <col min="6" max="6" width="15" customWidth="1"/>
    <col min="7" max="7" width="12" customWidth="1"/>
    <col min="8" max="8" width="11" customWidth="1"/>
    <col min="9" max="9" width="10" customWidth="1"/>
    <col min="10" max="10" width="11" customWidth="1"/>
    <col min="11" max="11" width="13" customWidth="1"/>
    <col min="12" max="12" width="40" customWidth="1"/>
    <col min="13" max="13" width="24" customWidth="1"/>
    <col min="14" max="14" width="30" customWidth="1"/>
  </cols>
  <sheetData>
    <row r="1" spans="1:14" ht="30" customHeight="1" x14ac:dyDescent="0.45">
      <c r="A1" s="12" t="s">
        <v>142</v>
      </c>
      <c r="B1" s="13"/>
      <c r="C1" s="13"/>
      <c r="D1" s="13"/>
      <c r="E1" s="13"/>
      <c r="F1" s="13"/>
      <c r="G1" s="13"/>
      <c r="H1" s="13"/>
      <c r="I1" s="13"/>
      <c r="J1" s="13"/>
      <c r="K1" s="13"/>
      <c r="L1" s="13"/>
      <c r="M1" s="13"/>
      <c r="N1" s="14" t="s">
        <v>48</v>
      </c>
    </row>
    <row r="2" spans="1:14" ht="18" customHeight="1" x14ac:dyDescent="0.45">
      <c r="A2" s="15" t="s">
        <v>143</v>
      </c>
      <c r="B2" s="13"/>
      <c r="C2" s="13"/>
      <c r="D2" s="13"/>
      <c r="E2" s="13"/>
      <c r="F2" s="13"/>
      <c r="G2" s="13"/>
      <c r="H2" s="13"/>
      <c r="I2" s="13"/>
      <c r="J2" s="13"/>
      <c r="K2" s="13"/>
      <c r="L2" s="13"/>
      <c r="M2" s="13"/>
      <c r="N2" s="13"/>
    </row>
    <row r="3" spans="1:14" ht="4.05" customHeight="1" x14ac:dyDescent="0.45">
      <c r="A3" s="2"/>
      <c r="B3" s="2"/>
      <c r="C3" s="2"/>
      <c r="D3" s="2"/>
      <c r="E3" s="3"/>
      <c r="F3" s="3"/>
      <c r="G3" s="3"/>
      <c r="H3" s="4"/>
      <c r="I3" s="4"/>
      <c r="J3" s="4"/>
      <c r="K3" s="4"/>
      <c r="L3" s="5"/>
      <c r="M3" s="5"/>
      <c r="N3" s="5"/>
    </row>
    <row r="5" spans="1:14" ht="46.05" customHeight="1" x14ac:dyDescent="0.45">
      <c r="A5" s="24" t="s">
        <v>89</v>
      </c>
      <c r="B5" s="24" t="s">
        <v>144</v>
      </c>
      <c r="C5" s="24" t="s">
        <v>145</v>
      </c>
      <c r="D5" s="24" t="s">
        <v>146</v>
      </c>
      <c r="E5" s="24" t="s">
        <v>147</v>
      </c>
      <c r="F5" s="24" t="s">
        <v>95</v>
      </c>
      <c r="G5" s="24" t="s">
        <v>92</v>
      </c>
      <c r="H5" s="24" t="s">
        <v>148</v>
      </c>
      <c r="I5" s="24" t="s">
        <v>149</v>
      </c>
      <c r="J5" s="24" t="s">
        <v>150</v>
      </c>
      <c r="K5" s="24" t="s">
        <v>151</v>
      </c>
      <c r="L5" s="24" t="s">
        <v>93</v>
      </c>
      <c r="M5" s="24" t="s">
        <v>94</v>
      </c>
      <c r="N5" s="24" t="s">
        <v>96</v>
      </c>
    </row>
    <row r="6" spans="1:14" ht="54" customHeight="1" x14ac:dyDescent="0.45">
      <c r="A6" s="25" t="s">
        <v>152</v>
      </c>
      <c r="B6" s="26" t="s">
        <v>153</v>
      </c>
      <c r="C6" s="26" t="s">
        <v>154</v>
      </c>
      <c r="D6" s="27" t="s">
        <v>155</v>
      </c>
      <c r="E6" s="26" t="s">
        <v>156</v>
      </c>
      <c r="F6" s="28"/>
      <c r="G6" s="28"/>
      <c r="H6" s="27" t="s">
        <v>157</v>
      </c>
      <c r="I6" s="32">
        <v>5</v>
      </c>
      <c r="J6" s="32">
        <f t="shared" ref="J6:J37" si="0">IF(AND(G6="NOT MET",ISNUMBER(I6)),I6,0)</f>
        <v>0</v>
      </c>
      <c r="K6" s="25" t="str">
        <f>IF(G6="NOT MET","No","")</f>
        <v/>
      </c>
      <c r="L6" s="18"/>
      <c r="M6" s="18"/>
      <c r="N6" s="18"/>
    </row>
    <row r="7" spans="1:14" ht="54" customHeight="1" x14ac:dyDescent="0.45">
      <c r="A7" s="25" t="s">
        <v>158</v>
      </c>
      <c r="B7" s="26" t="s">
        <v>153</v>
      </c>
      <c r="C7" s="26" t="s">
        <v>159</v>
      </c>
      <c r="D7" s="27" t="s">
        <v>155</v>
      </c>
      <c r="E7" s="26" t="s">
        <v>160</v>
      </c>
      <c r="F7" s="28"/>
      <c r="G7" s="28"/>
      <c r="H7" s="27" t="s">
        <v>157</v>
      </c>
      <c r="I7" s="32">
        <v>5</v>
      </c>
      <c r="J7" s="32">
        <f t="shared" si="0"/>
        <v>0</v>
      </c>
      <c r="K7" s="25" t="str">
        <f>IF(G7="NOT MET","No","")</f>
        <v/>
      </c>
      <c r="L7" s="18"/>
      <c r="M7" s="18"/>
      <c r="N7" s="18"/>
    </row>
    <row r="8" spans="1:14" ht="54" customHeight="1" x14ac:dyDescent="0.45">
      <c r="A8" s="25" t="s">
        <v>161</v>
      </c>
      <c r="B8" s="26" t="s">
        <v>153</v>
      </c>
      <c r="C8" s="26" t="s">
        <v>162</v>
      </c>
      <c r="D8" s="27"/>
      <c r="E8" s="26" t="s">
        <v>163</v>
      </c>
      <c r="F8" s="28"/>
      <c r="G8" s="28"/>
      <c r="H8" s="27" t="s">
        <v>157</v>
      </c>
      <c r="I8" s="32">
        <v>1</v>
      </c>
      <c r="J8" s="32">
        <f t="shared" si="0"/>
        <v>0</v>
      </c>
      <c r="K8" s="25" t="str">
        <f>IF(G8="NOT MET","Yes","")</f>
        <v/>
      </c>
      <c r="L8" s="18"/>
      <c r="M8" s="18"/>
      <c r="N8" s="18"/>
    </row>
    <row r="9" spans="1:14" ht="54" customHeight="1" x14ac:dyDescent="0.45">
      <c r="A9" s="25" t="s">
        <v>164</v>
      </c>
      <c r="B9" s="26" t="s">
        <v>153</v>
      </c>
      <c r="C9" s="26" t="s">
        <v>165</v>
      </c>
      <c r="D9" s="27"/>
      <c r="E9" s="26" t="s">
        <v>166</v>
      </c>
      <c r="F9" s="28"/>
      <c r="G9" s="28"/>
      <c r="H9" s="27" t="s">
        <v>157</v>
      </c>
      <c r="I9" s="32">
        <v>1</v>
      </c>
      <c r="J9" s="32">
        <f t="shared" si="0"/>
        <v>0</v>
      </c>
      <c r="K9" s="25" t="str">
        <f>IF(G9="NOT MET","Yes","")</f>
        <v/>
      </c>
      <c r="L9" s="18"/>
      <c r="M9" s="18"/>
      <c r="N9" s="18"/>
    </row>
    <row r="10" spans="1:14" ht="54" customHeight="1" x14ac:dyDescent="0.45">
      <c r="A10" s="25" t="s">
        <v>167</v>
      </c>
      <c r="B10" s="26" t="s">
        <v>153</v>
      </c>
      <c r="C10" s="26" t="s">
        <v>168</v>
      </c>
      <c r="D10" s="27"/>
      <c r="E10" s="26" t="s">
        <v>169</v>
      </c>
      <c r="F10" s="28"/>
      <c r="G10" s="28"/>
      <c r="H10" s="27" t="s">
        <v>157</v>
      </c>
      <c r="I10" s="32">
        <v>3</v>
      </c>
      <c r="J10" s="32">
        <f t="shared" si="0"/>
        <v>0</v>
      </c>
      <c r="K10" s="25" t="str">
        <f>IF(G10="NOT MET","No","")</f>
        <v/>
      </c>
      <c r="L10" s="18"/>
      <c r="M10" s="18"/>
      <c r="N10" s="18"/>
    </row>
    <row r="11" spans="1:14" ht="54" customHeight="1" x14ac:dyDescent="0.45">
      <c r="A11" s="25" t="s">
        <v>170</v>
      </c>
      <c r="B11" s="26" t="s">
        <v>153</v>
      </c>
      <c r="C11" s="26" t="s">
        <v>171</v>
      </c>
      <c r="D11" s="27"/>
      <c r="E11" s="26" t="s">
        <v>172</v>
      </c>
      <c r="F11" s="28"/>
      <c r="G11" s="28"/>
      <c r="H11" s="27" t="s">
        <v>157</v>
      </c>
      <c r="I11" s="32">
        <v>1</v>
      </c>
      <c r="J11" s="32">
        <f t="shared" si="0"/>
        <v>0</v>
      </c>
      <c r="K11" s="25" t="str">
        <f t="shared" ref="K11:K16" si="1">IF(G11="NOT MET","Yes","")</f>
        <v/>
      </c>
      <c r="L11" s="18"/>
      <c r="M11" s="18"/>
      <c r="N11" s="18"/>
    </row>
    <row r="12" spans="1:14" ht="54" customHeight="1" x14ac:dyDescent="0.45">
      <c r="A12" s="25" t="s">
        <v>173</v>
      </c>
      <c r="B12" s="26" t="s">
        <v>153</v>
      </c>
      <c r="C12" s="26" t="s">
        <v>174</v>
      </c>
      <c r="D12" s="27"/>
      <c r="E12" s="26" t="s">
        <v>175</v>
      </c>
      <c r="F12" s="28"/>
      <c r="G12" s="28"/>
      <c r="H12" s="27" t="s">
        <v>157</v>
      </c>
      <c r="I12" s="32">
        <v>1</v>
      </c>
      <c r="J12" s="32">
        <f t="shared" si="0"/>
        <v>0</v>
      </c>
      <c r="K12" s="25" t="str">
        <f t="shared" si="1"/>
        <v/>
      </c>
      <c r="L12" s="18"/>
      <c r="M12" s="18"/>
      <c r="N12" s="18"/>
    </row>
    <row r="13" spans="1:14" ht="54" customHeight="1" x14ac:dyDescent="0.45">
      <c r="A13" s="25" t="s">
        <v>176</v>
      </c>
      <c r="B13" s="26" t="s">
        <v>153</v>
      </c>
      <c r="C13" s="26" t="s">
        <v>177</v>
      </c>
      <c r="D13" s="27"/>
      <c r="E13" s="26" t="s">
        <v>178</v>
      </c>
      <c r="F13" s="28"/>
      <c r="G13" s="28"/>
      <c r="H13" s="27" t="s">
        <v>157</v>
      </c>
      <c r="I13" s="32">
        <v>1</v>
      </c>
      <c r="J13" s="32">
        <f t="shared" si="0"/>
        <v>0</v>
      </c>
      <c r="K13" s="25" t="str">
        <f t="shared" si="1"/>
        <v/>
      </c>
      <c r="L13" s="18"/>
      <c r="M13" s="18"/>
      <c r="N13" s="18"/>
    </row>
    <row r="14" spans="1:14" ht="54" customHeight="1" x14ac:dyDescent="0.45">
      <c r="A14" s="25" t="s">
        <v>179</v>
      </c>
      <c r="B14" s="26" t="s">
        <v>153</v>
      </c>
      <c r="C14" s="26" t="s">
        <v>180</v>
      </c>
      <c r="D14" s="27"/>
      <c r="E14" s="26" t="s">
        <v>181</v>
      </c>
      <c r="F14" s="28"/>
      <c r="G14" s="28"/>
      <c r="H14" s="27" t="s">
        <v>157</v>
      </c>
      <c r="I14" s="32">
        <v>1</v>
      </c>
      <c r="J14" s="32">
        <f t="shared" si="0"/>
        <v>0</v>
      </c>
      <c r="K14" s="25" t="str">
        <f t="shared" si="1"/>
        <v/>
      </c>
      <c r="L14" s="18"/>
      <c r="M14" s="18"/>
      <c r="N14" s="18"/>
    </row>
    <row r="15" spans="1:14" ht="54" customHeight="1" x14ac:dyDescent="0.45">
      <c r="A15" s="25" t="s">
        <v>182</v>
      </c>
      <c r="B15" s="26" t="s">
        <v>153</v>
      </c>
      <c r="C15" s="26" t="s">
        <v>183</v>
      </c>
      <c r="D15" s="27"/>
      <c r="E15" s="26" t="s">
        <v>184</v>
      </c>
      <c r="F15" s="28"/>
      <c r="G15" s="28"/>
      <c r="H15" s="27" t="s">
        <v>157</v>
      </c>
      <c r="I15" s="32">
        <v>1</v>
      </c>
      <c r="J15" s="32">
        <f t="shared" si="0"/>
        <v>0</v>
      </c>
      <c r="K15" s="25" t="str">
        <f t="shared" si="1"/>
        <v/>
      </c>
      <c r="L15" s="18"/>
      <c r="M15" s="18"/>
      <c r="N15" s="18"/>
    </row>
    <row r="16" spans="1:14" ht="54" customHeight="1" x14ac:dyDescent="0.45">
      <c r="A16" s="25" t="s">
        <v>185</v>
      </c>
      <c r="B16" s="26" t="s">
        <v>153</v>
      </c>
      <c r="C16" s="26" t="s">
        <v>186</v>
      </c>
      <c r="D16" s="27"/>
      <c r="E16" s="26" t="s">
        <v>187</v>
      </c>
      <c r="F16" s="28"/>
      <c r="G16" s="28"/>
      <c r="H16" s="27" t="s">
        <v>157</v>
      </c>
      <c r="I16" s="32">
        <v>1</v>
      </c>
      <c r="J16" s="32">
        <f t="shared" si="0"/>
        <v>0</v>
      </c>
      <c r="K16" s="25" t="str">
        <f t="shared" si="1"/>
        <v/>
      </c>
      <c r="L16" s="18"/>
      <c r="M16" s="18"/>
      <c r="N16" s="18"/>
    </row>
    <row r="17" spans="1:14" ht="54" customHeight="1" x14ac:dyDescent="0.45">
      <c r="A17" s="25" t="s">
        <v>188</v>
      </c>
      <c r="B17" s="26" t="s">
        <v>153</v>
      </c>
      <c r="C17" s="26" t="s">
        <v>189</v>
      </c>
      <c r="D17" s="27"/>
      <c r="E17" s="26" t="s">
        <v>190</v>
      </c>
      <c r="F17" s="28"/>
      <c r="G17" s="28"/>
      <c r="H17" s="27" t="s">
        <v>157</v>
      </c>
      <c r="I17" s="32">
        <v>5</v>
      </c>
      <c r="J17" s="32">
        <f t="shared" si="0"/>
        <v>0</v>
      </c>
      <c r="K17" s="25" t="str">
        <f>IF(G17="NOT MET","No","")</f>
        <v/>
      </c>
      <c r="L17" s="18"/>
      <c r="M17" s="18"/>
      <c r="N17" s="18"/>
    </row>
    <row r="18" spans="1:14" ht="54" customHeight="1" x14ac:dyDescent="0.45">
      <c r="A18" s="25" t="s">
        <v>191</v>
      </c>
      <c r="B18" s="26" t="s">
        <v>153</v>
      </c>
      <c r="C18" s="26" t="s">
        <v>192</v>
      </c>
      <c r="D18" s="27"/>
      <c r="E18" s="26" t="s">
        <v>193</v>
      </c>
      <c r="F18" s="28"/>
      <c r="G18" s="28"/>
      <c r="H18" s="27" t="s">
        <v>157</v>
      </c>
      <c r="I18" s="32">
        <v>5</v>
      </c>
      <c r="J18" s="32">
        <f t="shared" si="0"/>
        <v>0</v>
      </c>
      <c r="K18" s="25" t="str">
        <f>IF(G18="NOT MET","No","")</f>
        <v/>
      </c>
      <c r="L18" s="18"/>
      <c r="M18" s="18"/>
      <c r="N18" s="18"/>
    </row>
    <row r="19" spans="1:14" ht="54" customHeight="1" x14ac:dyDescent="0.45">
      <c r="A19" s="25" t="s">
        <v>194</v>
      </c>
      <c r="B19" s="26" t="s">
        <v>153</v>
      </c>
      <c r="C19" s="26" t="s">
        <v>195</v>
      </c>
      <c r="D19" s="27"/>
      <c r="E19" s="26" t="s">
        <v>196</v>
      </c>
      <c r="F19" s="28"/>
      <c r="G19" s="28"/>
      <c r="H19" s="27" t="s">
        <v>157</v>
      </c>
      <c r="I19" s="32">
        <v>1</v>
      </c>
      <c r="J19" s="32">
        <f t="shared" si="0"/>
        <v>0</v>
      </c>
      <c r="K19" s="25" t="str">
        <f>IF(G19="NOT MET","Yes","")</f>
        <v/>
      </c>
      <c r="L19" s="18"/>
      <c r="M19" s="18"/>
      <c r="N19" s="18"/>
    </row>
    <row r="20" spans="1:14" ht="54" customHeight="1" x14ac:dyDescent="0.45">
      <c r="A20" s="25" t="s">
        <v>197</v>
      </c>
      <c r="B20" s="26" t="s">
        <v>153</v>
      </c>
      <c r="C20" s="26" t="s">
        <v>198</v>
      </c>
      <c r="D20" s="27"/>
      <c r="E20" s="26" t="s">
        <v>199</v>
      </c>
      <c r="F20" s="28"/>
      <c r="G20" s="28"/>
      <c r="H20" s="27" t="s">
        <v>157</v>
      </c>
      <c r="I20" s="32">
        <v>1</v>
      </c>
      <c r="J20" s="32">
        <f t="shared" si="0"/>
        <v>0</v>
      </c>
      <c r="K20" s="25" t="str">
        <f>IF(G20="NOT MET","Yes","")</f>
        <v/>
      </c>
      <c r="L20" s="18"/>
      <c r="M20" s="18"/>
      <c r="N20" s="18"/>
    </row>
    <row r="21" spans="1:14" ht="54" customHeight="1" x14ac:dyDescent="0.45">
      <c r="A21" s="25" t="s">
        <v>200</v>
      </c>
      <c r="B21" s="26" t="s">
        <v>153</v>
      </c>
      <c r="C21" s="26" t="s">
        <v>201</v>
      </c>
      <c r="D21" s="27"/>
      <c r="E21" s="26" t="s">
        <v>202</v>
      </c>
      <c r="F21" s="28"/>
      <c r="G21" s="28"/>
      <c r="H21" s="27" t="s">
        <v>157</v>
      </c>
      <c r="I21" s="32">
        <v>5</v>
      </c>
      <c r="J21" s="32">
        <f t="shared" si="0"/>
        <v>0</v>
      </c>
      <c r="K21" s="25" t="str">
        <f>IF(G21="NOT MET","No","")</f>
        <v/>
      </c>
      <c r="L21" s="18"/>
      <c r="M21" s="18"/>
      <c r="N21" s="18"/>
    </row>
    <row r="22" spans="1:14" ht="54" customHeight="1" x14ac:dyDescent="0.45">
      <c r="A22" s="25" t="s">
        <v>203</v>
      </c>
      <c r="B22" s="26" t="s">
        <v>153</v>
      </c>
      <c r="C22" s="26" t="s">
        <v>204</v>
      </c>
      <c r="D22" s="27"/>
      <c r="E22" s="26" t="s">
        <v>205</v>
      </c>
      <c r="F22" s="28"/>
      <c r="G22" s="28"/>
      <c r="H22" s="27" t="s">
        <v>157</v>
      </c>
      <c r="I22" s="32">
        <v>5</v>
      </c>
      <c r="J22" s="32">
        <f t="shared" si="0"/>
        <v>0</v>
      </c>
      <c r="K22" s="25" t="str">
        <f>IF(G22="NOT MET","No","")</f>
        <v/>
      </c>
      <c r="L22" s="18"/>
      <c r="M22" s="18"/>
      <c r="N22" s="18"/>
    </row>
    <row r="23" spans="1:14" ht="54" customHeight="1" x14ac:dyDescent="0.45">
      <c r="A23" s="25" t="s">
        <v>206</v>
      </c>
      <c r="B23" s="26" t="s">
        <v>153</v>
      </c>
      <c r="C23" s="26" t="s">
        <v>207</v>
      </c>
      <c r="D23" s="27"/>
      <c r="E23" s="26" t="s">
        <v>208</v>
      </c>
      <c r="F23" s="28"/>
      <c r="G23" s="28"/>
      <c r="H23" s="27" t="s">
        <v>157</v>
      </c>
      <c r="I23" s="32">
        <v>5</v>
      </c>
      <c r="J23" s="32">
        <f t="shared" si="0"/>
        <v>0</v>
      </c>
      <c r="K23" s="25" t="str">
        <f>IF(G23="NOT MET","No","")</f>
        <v/>
      </c>
      <c r="L23" s="18"/>
      <c r="M23" s="18"/>
      <c r="N23" s="18"/>
    </row>
    <row r="24" spans="1:14" ht="54" customHeight="1" x14ac:dyDescent="0.45">
      <c r="A24" s="25" t="s">
        <v>209</v>
      </c>
      <c r="B24" s="26" t="s">
        <v>153</v>
      </c>
      <c r="C24" s="26" t="s">
        <v>210</v>
      </c>
      <c r="D24" s="27"/>
      <c r="E24" s="26" t="s">
        <v>211</v>
      </c>
      <c r="F24" s="28"/>
      <c r="G24" s="28"/>
      <c r="H24" s="27" t="s">
        <v>157</v>
      </c>
      <c r="I24" s="32">
        <v>3</v>
      </c>
      <c r="J24" s="32">
        <f t="shared" si="0"/>
        <v>0</v>
      </c>
      <c r="K24" s="25" t="str">
        <f>IF(G24="NOT MET","No","")</f>
        <v/>
      </c>
      <c r="L24" s="18"/>
      <c r="M24" s="18"/>
      <c r="N24" s="18"/>
    </row>
    <row r="25" spans="1:14" ht="54" customHeight="1" x14ac:dyDescent="0.45">
      <c r="A25" s="25" t="s">
        <v>212</v>
      </c>
      <c r="B25" s="26" t="s">
        <v>153</v>
      </c>
      <c r="C25" s="26" t="s">
        <v>213</v>
      </c>
      <c r="D25" s="27" t="s">
        <v>155</v>
      </c>
      <c r="E25" s="26" t="s">
        <v>214</v>
      </c>
      <c r="F25" s="28"/>
      <c r="G25" s="28"/>
      <c r="H25" s="27" t="s">
        <v>157</v>
      </c>
      <c r="I25" s="32">
        <v>1</v>
      </c>
      <c r="J25" s="32">
        <f t="shared" si="0"/>
        <v>0</v>
      </c>
      <c r="K25" s="25" t="str">
        <f>IF(G25="NOT MET","No","")</f>
        <v/>
      </c>
      <c r="L25" s="18"/>
      <c r="M25" s="18"/>
      <c r="N25" s="18"/>
    </row>
    <row r="26" spans="1:14" ht="54" customHeight="1" x14ac:dyDescent="0.45">
      <c r="A26" s="25" t="s">
        <v>215</v>
      </c>
      <c r="B26" s="26" t="s">
        <v>153</v>
      </c>
      <c r="C26" s="26" t="s">
        <v>216</v>
      </c>
      <c r="D26" s="27"/>
      <c r="E26" s="26" t="s">
        <v>217</v>
      </c>
      <c r="F26" s="28"/>
      <c r="G26" s="28"/>
      <c r="H26" s="27" t="s">
        <v>157</v>
      </c>
      <c r="I26" s="32">
        <v>1</v>
      </c>
      <c r="J26" s="32">
        <f t="shared" si="0"/>
        <v>0</v>
      </c>
      <c r="K26" s="25" t="str">
        <f>IF(G26="NOT MET","Yes","")</f>
        <v/>
      </c>
      <c r="L26" s="18"/>
      <c r="M26" s="18"/>
      <c r="N26" s="18"/>
    </row>
    <row r="27" spans="1:14" ht="54" customHeight="1" x14ac:dyDescent="0.45">
      <c r="A27" s="25" t="s">
        <v>218</v>
      </c>
      <c r="B27" s="26" t="s">
        <v>153</v>
      </c>
      <c r="C27" s="26" t="s">
        <v>219</v>
      </c>
      <c r="D27" s="27" t="s">
        <v>155</v>
      </c>
      <c r="E27" s="26" t="s">
        <v>220</v>
      </c>
      <c r="F27" s="28"/>
      <c r="G27" s="28"/>
      <c r="H27" s="27" t="s">
        <v>157</v>
      </c>
      <c r="I27" s="32">
        <v>1</v>
      </c>
      <c r="J27" s="32">
        <f t="shared" si="0"/>
        <v>0</v>
      </c>
      <c r="K27" s="25" t="str">
        <f>IF(G27="NOT MET","No","")</f>
        <v/>
      </c>
      <c r="L27" s="18"/>
      <c r="M27" s="18"/>
      <c r="N27" s="18"/>
    </row>
    <row r="28" spans="1:14" ht="54" customHeight="1" x14ac:dyDescent="0.45">
      <c r="A28" s="29" t="s">
        <v>221</v>
      </c>
      <c r="B28" s="30" t="s">
        <v>222</v>
      </c>
      <c r="C28" s="30" t="s">
        <v>223</v>
      </c>
      <c r="D28" s="31"/>
      <c r="E28" s="30" t="s">
        <v>224</v>
      </c>
      <c r="F28" s="28"/>
      <c r="G28" s="28"/>
      <c r="H28" s="31" t="s">
        <v>157</v>
      </c>
      <c r="I28" s="33">
        <v>5</v>
      </c>
      <c r="J28" s="33">
        <f t="shared" si="0"/>
        <v>0</v>
      </c>
      <c r="K28" s="29" t="str">
        <f>IF(G28="NOT MET","No","")</f>
        <v/>
      </c>
      <c r="L28" s="18"/>
      <c r="M28" s="18"/>
      <c r="N28" s="18"/>
    </row>
    <row r="29" spans="1:14" ht="54" customHeight="1" x14ac:dyDescent="0.45">
      <c r="A29" s="29" t="s">
        <v>225</v>
      </c>
      <c r="B29" s="30" t="s">
        <v>222</v>
      </c>
      <c r="C29" s="30" t="s">
        <v>226</v>
      </c>
      <c r="D29" s="31"/>
      <c r="E29" s="30" t="s">
        <v>227</v>
      </c>
      <c r="F29" s="28"/>
      <c r="G29" s="28"/>
      <c r="H29" s="31" t="s">
        <v>157</v>
      </c>
      <c r="I29" s="33">
        <v>5</v>
      </c>
      <c r="J29" s="33">
        <f t="shared" si="0"/>
        <v>0</v>
      </c>
      <c r="K29" s="29" t="str">
        <f>IF(G29="NOT MET","No","")</f>
        <v/>
      </c>
      <c r="L29" s="18"/>
      <c r="M29" s="18"/>
      <c r="N29" s="18"/>
    </row>
    <row r="30" spans="1:14" ht="54" customHeight="1" x14ac:dyDescent="0.45">
      <c r="A30" s="29" t="s">
        <v>228</v>
      </c>
      <c r="B30" s="30" t="s">
        <v>222</v>
      </c>
      <c r="C30" s="30" t="s">
        <v>229</v>
      </c>
      <c r="D30" s="31"/>
      <c r="E30" s="30" t="s">
        <v>230</v>
      </c>
      <c r="F30" s="28"/>
      <c r="G30" s="28"/>
      <c r="H30" s="31" t="s">
        <v>157</v>
      </c>
      <c r="I30" s="33">
        <v>1</v>
      </c>
      <c r="J30" s="33">
        <f t="shared" si="0"/>
        <v>0</v>
      </c>
      <c r="K30" s="29" t="str">
        <f>IF(G30="NOT MET","Yes","")</f>
        <v/>
      </c>
      <c r="L30" s="18"/>
      <c r="M30" s="18"/>
      <c r="N30" s="18"/>
    </row>
    <row r="31" spans="1:14" ht="54" customHeight="1" x14ac:dyDescent="0.45">
      <c r="A31" s="25" t="s">
        <v>231</v>
      </c>
      <c r="B31" s="26" t="s">
        <v>232</v>
      </c>
      <c r="C31" s="26" t="s">
        <v>233</v>
      </c>
      <c r="D31" s="27"/>
      <c r="E31" s="26" t="s">
        <v>234</v>
      </c>
      <c r="F31" s="28"/>
      <c r="G31" s="28"/>
      <c r="H31" s="27" t="s">
        <v>157</v>
      </c>
      <c r="I31" s="32">
        <v>5</v>
      </c>
      <c r="J31" s="32">
        <f t="shared" si="0"/>
        <v>0</v>
      </c>
      <c r="K31" s="25" t="str">
        <f>IF(G31="NOT MET","No","")</f>
        <v/>
      </c>
      <c r="L31" s="18"/>
      <c r="M31" s="18"/>
      <c r="N31" s="18"/>
    </row>
    <row r="32" spans="1:14" ht="54" customHeight="1" x14ac:dyDescent="0.45">
      <c r="A32" s="25" t="s">
        <v>235</v>
      </c>
      <c r="B32" s="26" t="s">
        <v>232</v>
      </c>
      <c r="C32" s="26" t="s">
        <v>236</v>
      </c>
      <c r="D32" s="27"/>
      <c r="E32" s="26" t="s">
        <v>237</v>
      </c>
      <c r="F32" s="28"/>
      <c r="G32" s="28"/>
      <c r="H32" s="27" t="s">
        <v>157</v>
      </c>
      <c r="I32" s="32">
        <v>3</v>
      </c>
      <c r="J32" s="32">
        <f t="shared" si="0"/>
        <v>0</v>
      </c>
      <c r="K32" s="25" t="str">
        <f>IF(G32="NOT MET","No","")</f>
        <v/>
      </c>
      <c r="L32" s="18"/>
      <c r="M32" s="18"/>
      <c r="N32" s="18"/>
    </row>
    <row r="33" spans="1:14" ht="54" customHeight="1" x14ac:dyDescent="0.45">
      <c r="A33" s="25" t="s">
        <v>238</v>
      </c>
      <c r="B33" s="26" t="s">
        <v>232</v>
      </c>
      <c r="C33" s="26" t="s">
        <v>239</v>
      </c>
      <c r="D33" s="27"/>
      <c r="E33" s="26" t="s">
        <v>240</v>
      </c>
      <c r="F33" s="28"/>
      <c r="G33" s="28"/>
      <c r="H33" s="27" t="s">
        <v>157</v>
      </c>
      <c r="I33" s="32">
        <v>1</v>
      </c>
      <c r="J33" s="32">
        <f t="shared" si="0"/>
        <v>0</v>
      </c>
      <c r="K33" s="25" t="str">
        <f>IF(G33="NOT MET","Yes","")</f>
        <v/>
      </c>
      <c r="L33" s="18"/>
      <c r="M33" s="18"/>
      <c r="N33" s="18"/>
    </row>
    <row r="34" spans="1:14" ht="54" customHeight="1" x14ac:dyDescent="0.45">
      <c r="A34" s="25" t="s">
        <v>241</v>
      </c>
      <c r="B34" s="26" t="s">
        <v>232</v>
      </c>
      <c r="C34" s="26" t="s">
        <v>242</v>
      </c>
      <c r="D34" s="27"/>
      <c r="E34" s="26" t="s">
        <v>243</v>
      </c>
      <c r="F34" s="28"/>
      <c r="G34" s="28"/>
      <c r="H34" s="27" t="s">
        <v>157</v>
      </c>
      <c r="I34" s="32">
        <v>1</v>
      </c>
      <c r="J34" s="32">
        <f t="shared" si="0"/>
        <v>0</v>
      </c>
      <c r="K34" s="25" t="str">
        <f>IF(G34="NOT MET","Yes","")</f>
        <v/>
      </c>
      <c r="L34" s="18"/>
      <c r="M34" s="18"/>
      <c r="N34" s="18"/>
    </row>
    <row r="35" spans="1:14" ht="54" customHeight="1" x14ac:dyDescent="0.45">
      <c r="A35" s="25" t="s">
        <v>244</v>
      </c>
      <c r="B35" s="26" t="s">
        <v>232</v>
      </c>
      <c r="C35" s="26" t="s">
        <v>245</v>
      </c>
      <c r="D35" s="27"/>
      <c r="E35" s="26" t="s">
        <v>246</v>
      </c>
      <c r="F35" s="28"/>
      <c r="G35" s="28"/>
      <c r="H35" s="27" t="s">
        <v>157</v>
      </c>
      <c r="I35" s="32">
        <v>5</v>
      </c>
      <c r="J35" s="32">
        <f t="shared" si="0"/>
        <v>0</v>
      </c>
      <c r="K35" s="25" t="str">
        <f>IF(G35="NOT MET","No","")</f>
        <v/>
      </c>
      <c r="L35" s="18"/>
      <c r="M35" s="18"/>
      <c r="N35" s="18"/>
    </row>
    <row r="36" spans="1:14" ht="54" customHeight="1" x14ac:dyDescent="0.45">
      <c r="A36" s="25" t="s">
        <v>247</v>
      </c>
      <c r="B36" s="26" t="s">
        <v>232</v>
      </c>
      <c r="C36" s="26" t="s">
        <v>248</v>
      </c>
      <c r="D36" s="27"/>
      <c r="E36" s="26" t="s">
        <v>249</v>
      </c>
      <c r="F36" s="28"/>
      <c r="G36" s="28"/>
      <c r="H36" s="27" t="s">
        <v>157</v>
      </c>
      <c r="I36" s="32">
        <v>1</v>
      </c>
      <c r="J36" s="32">
        <f t="shared" si="0"/>
        <v>0</v>
      </c>
      <c r="K36" s="25" t="str">
        <f>IF(G36="NOT MET","Yes","")</f>
        <v/>
      </c>
      <c r="L36" s="18"/>
      <c r="M36" s="18"/>
      <c r="N36" s="18"/>
    </row>
    <row r="37" spans="1:14" ht="54" customHeight="1" x14ac:dyDescent="0.45">
      <c r="A37" s="25" t="s">
        <v>250</v>
      </c>
      <c r="B37" s="26" t="s">
        <v>232</v>
      </c>
      <c r="C37" s="26" t="s">
        <v>251</v>
      </c>
      <c r="D37" s="27"/>
      <c r="E37" s="26" t="s">
        <v>252</v>
      </c>
      <c r="F37" s="28"/>
      <c r="G37" s="28"/>
      <c r="H37" s="27" t="s">
        <v>157</v>
      </c>
      <c r="I37" s="32">
        <v>1</v>
      </c>
      <c r="J37" s="32">
        <f t="shared" si="0"/>
        <v>0</v>
      </c>
      <c r="K37" s="25" t="str">
        <f>IF(G37="NOT MET","Yes","")</f>
        <v/>
      </c>
      <c r="L37" s="18"/>
      <c r="M37" s="18"/>
      <c r="N37" s="18"/>
    </row>
    <row r="38" spans="1:14" ht="54" customHeight="1" x14ac:dyDescent="0.45">
      <c r="A38" s="25" t="s">
        <v>253</v>
      </c>
      <c r="B38" s="26" t="s">
        <v>232</v>
      </c>
      <c r="C38" s="26" t="s">
        <v>254</v>
      </c>
      <c r="D38" s="27"/>
      <c r="E38" s="26" t="s">
        <v>255</v>
      </c>
      <c r="F38" s="28"/>
      <c r="G38" s="28"/>
      <c r="H38" s="27" t="s">
        <v>157</v>
      </c>
      <c r="I38" s="32">
        <v>1</v>
      </c>
      <c r="J38" s="32">
        <f t="shared" ref="J38:J69" si="2">IF(AND(G38="NOT MET",ISNUMBER(I38)),I38,0)</f>
        <v>0</v>
      </c>
      <c r="K38" s="25" t="str">
        <f>IF(G38="NOT MET","Yes","")</f>
        <v/>
      </c>
      <c r="L38" s="18"/>
      <c r="M38" s="18"/>
      <c r="N38" s="18"/>
    </row>
    <row r="39" spans="1:14" ht="54" customHeight="1" x14ac:dyDescent="0.45">
      <c r="A39" s="25" t="s">
        <v>256</v>
      </c>
      <c r="B39" s="26" t="s">
        <v>232</v>
      </c>
      <c r="C39" s="26" t="s">
        <v>257</v>
      </c>
      <c r="D39" s="27"/>
      <c r="E39" s="26" t="s">
        <v>258</v>
      </c>
      <c r="F39" s="28"/>
      <c r="G39" s="28"/>
      <c r="H39" s="27" t="s">
        <v>157</v>
      </c>
      <c r="I39" s="32">
        <v>1</v>
      </c>
      <c r="J39" s="32">
        <f t="shared" si="2"/>
        <v>0</v>
      </c>
      <c r="K39" s="25" t="str">
        <f>IF(G39="NOT MET","Yes","")</f>
        <v/>
      </c>
      <c r="L39" s="18"/>
      <c r="M39" s="18"/>
      <c r="N39" s="18"/>
    </row>
    <row r="40" spans="1:14" ht="54" customHeight="1" x14ac:dyDescent="0.45">
      <c r="A40" s="29" t="s">
        <v>259</v>
      </c>
      <c r="B40" s="30" t="s">
        <v>260</v>
      </c>
      <c r="C40" s="30" t="s">
        <v>261</v>
      </c>
      <c r="D40" s="31"/>
      <c r="E40" s="30" t="s">
        <v>262</v>
      </c>
      <c r="F40" s="28"/>
      <c r="G40" s="28"/>
      <c r="H40" s="31" t="s">
        <v>157</v>
      </c>
      <c r="I40" s="33">
        <v>5</v>
      </c>
      <c r="J40" s="33">
        <f t="shared" si="2"/>
        <v>0</v>
      </c>
      <c r="K40" s="29" t="str">
        <f>IF(G40="NOT MET","No","")</f>
        <v/>
      </c>
      <c r="L40" s="18"/>
      <c r="M40" s="18"/>
      <c r="N40" s="18"/>
    </row>
    <row r="41" spans="1:14" ht="54" customHeight="1" x14ac:dyDescent="0.45">
      <c r="A41" s="29" t="s">
        <v>263</v>
      </c>
      <c r="B41" s="30" t="s">
        <v>260</v>
      </c>
      <c r="C41" s="30" t="s">
        <v>264</v>
      </c>
      <c r="D41" s="31"/>
      <c r="E41" s="30" t="s">
        <v>265</v>
      </c>
      <c r="F41" s="28"/>
      <c r="G41" s="28"/>
      <c r="H41" s="31" t="s">
        <v>157</v>
      </c>
      <c r="I41" s="33">
        <v>5</v>
      </c>
      <c r="J41" s="33">
        <f t="shared" si="2"/>
        <v>0</v>
      </c>
      <c r="K41" s="29" t="str">
        <f>IF(G41="NOT MET","No","")</f>
        <v/>
      </c>
      <c r="L41" s="18"/>
      <c r="M41" s="18"/>
      <c r="N41" s="18"/>
    </row>
    <row r="42" spans="1:14" ht="54" customHeight="1" x14ac:dyDescent="0.45">
      <c r="A42" s="29" t="s">
        <v>266</v>
      </c>
      <c r="B42" s="30" t="s">
        <v>260</v>
      </c>
      <c r="C42" s="30" t="s">
        <v>267</v>
      </c>
      <c r="D42" s="31"/>
      <c r="E42" s="30" t="s">
        <v>268</v>
      </c>
      <c r="F42" s="28"/>
      <c r="G42" s="28"/>
      <c r="H42" s="31" t="s">
        <v>157</v>
      </c>
      <c r="I42" s="33">
        <v>1</v>
      </c>
      <c r="J42" s="33">
        <f t="shared" si="2"/>
        <v>0</v>
      </c>
      <c r="K42" s="29" t="str">
        <f>IF(G42="NOT MET","Yes","")</f>
        <v/>
      </c>
      <c r="L42" s="18"/>
      <c r="M42" s="18"/>
      <c r="N42" s="18"/>
    </row>
    <row r="43" spans="1:14" ht="54" customHeight="1" x14ac:dyDescent="0.45">
      <c r="A43" s="29" t="s">
        <v>269</v>
      </c>
      <c r="B43" s="30" t="s">
        <v>260</v>
      </c>
      <c r="C43" s="30" t="s">
        <v>270</v>
      </c>
      <c r="D43" s="31"/>
      <c r="E43" s="30" t="s">
        <v>271</v>
      </c>
      <c r="F43" s="28"/>
      <c r="G43" s="28"/>
      <c r="H43" s="31" t="s">
        <v>157</v>
      </c>
      <c r="I43" s="33">
        <v>1</v>
      </c>
      <c r="J43" s="33">
        <f t="shared" si="2"/>
        <v>0</v>
      </c>
      <c r="K43" s="29" t="str">
        <f>IF(G43="NOT MET","Yes","")</f>
        <v/>
      </c>
      <c r="L43" s="18"/>
      <c r="M43" s="18"/>
      <c r="N43" s="18"/>
    </row>
    <row r="44" spans="1:14" ht="54" customHeight="1" x14ac:dyDescent="0.45">
      <c r="A44" s="29" t="s">
        <v>272</v>
      </c>
      <c r="B44" s="30" t="s">
        <v>260</v>
      </c>
      <c r="C44" s="30" t="s">
        <v>273</v>
      </c>
      <c r="D44" s="31"/>
      <c r="E44" s="30" t="s">
        <v>274</v>
      </c>
      <c r="F44" s="28"/>
      <c r="G44" s="28"/>
      <c r="H44" s="31" t="s">
        <v>157</v>
      </c>
      <c r="I44" s="33">
        <v>5</v>
      </c>
      <c r="J44" s="33">
        <f t="shared" si="2"/>
        <v>0</v>
      </c>
      <c r="K44" s="29" t="str">
        <f>IF(G44="NOT MET","No","")</f>
        <v/>
      </c>
      <c r="L44" s="18"/>
      <c r="M44" s="18"/>
      <c r="N44" s="18"/>
    </row>
    <row r="45" spans="1:14" ht="54" customHeight="1" x14ac:dyDescent="0.45">
      <c r="A45" s="29" t="s">
        <v>275</v>
      </c>
      <c r="B45" s="30" t="s">
        <v>260</v>
      </c>
      <c r="C45" s="30" t="s">
        <v>276</v>
      </c>
      <c r="D45" s="31"/>
      <c r="E45" s="30" t="s">
        <v>277</v>
      </c>
      <c r="F45" s="28"/>
      <c r="G45" s="28"/>
      <c r="H45" s="31" t="s">
        <v>157</v>
      </c>
      <c r="I45" s="33">
        <v>5</v>
      </c>
      <c r="J45" s="33">
        <f t="shared" si="2"/>
        <v>0</v>
      </c>
      <c r="K45" s="29" t="str">
        <f>IF(G45="NOT MET","No","")</f>
        <v/>
      </c>
      <c r="L45" s="18"/>
      <c r="M45" s="18"/>
      <c r="N45" s="18"/>
    </row>
    <row r="46" spans="1:14" ht="54" customHeight="1" x14ac:dyDescent="0.45">
      <c r="A46" s="29" t="s">
        <v>278</v>
      </c>
      <c r="B46" s="30" t="s">
        <v>260</v>
      </c>
      <c r="C46" s="30" t="s">
        <v>279</v>
      </c>
      <c r="D46" s="31"/>
      <c r="E46" s="30" t="s">
        <v>280</v>
      </c>
      <c r="F46" s="28"/>
      <c r="G46" s="28"/>
      <c r="H46" s="31" t="s">
        <v>157</v>
      </c>
      <c r="I46" s="33">
        <v>5</v>
      </c>
      <c r="J46" s="33">
        <f t="shared" si="2"/>
        <v>0</v>
      </c>
      <c r="K46" s="29" t="str">
        <f>IF(G46="NOT MET","No","")</f>
        <v/>
      </c>
      <c r="L46" s="18"/>
      <c r="M46" s="18"/>
      <c r="N46" s="18"/>
    </row>
    <row r="47" spans="1:14" ht="54" customHeight="1" x14ac:dyDescent="0.45">
      <c r="A47" s="29" t="s">
        <v>281</v>
      </c>
      <c r="B47" s="30" t="s">
        <v>260</v>
      </c>
      <c r="C47" s="30" t="s">
        <v>282</v>
      </c>
      <c r="D47" s="31"/>
      <c r="E47" s="30" t="s">
        <v>283</v>
      </c>
      <c r="F47" s="28"/>
      <c r="G47" s="28"/>
      <c r="H47" s="31" t="s">
        <v>157</v>
      </c>
      <c r="I47" s="33">
        <v>5</v>
      </c>
      <c r="J47" s="33">
        <f t="shared" si="2"/>
        <v>0</v>
      </c>
      <c r="K47" s="29" t="str">
        <f>IF(G47="NOT MET","No","")</f>
        <v/>
      </c>
      <c r="L47" s="18"/>
      <c r="M47" s="18"/>
      <c r="N47" s="18"/>
    </row>
    <row r="48" spans="1:14" ht="54" customHeight="1" x14ac:dyDescent="0.45">
      <c r="A48" s="29" t="s">
        <v>284</v>
      </c>
      <c r="B48" s="30" t="s">
        <v>260</v>
      </c>
      <c r="C48" s="30" t="s">
        <v>285</v>
      </c>
      <c r="D48" s="31"/>
      <c r="E48" s="30" t="s">
        <v>286</v>
      </c>
      <c r="F48" s="28"/>
      <c r="G48" s="28"/>
      <c r="H48" s="31" t="s">
        <v>157</v>
      </c>
      <c r="I48" s="33">
        <v>1</v>
      </c>
      <c r="J48" s="33">
        <f t="shared" si="2"/>
        <v>0</v>
      </c>
      <c r="K48" s="29" t="str">
        <f>IF(G48="NOT MET","Yes","")</f>
        <v/>
      </c>
      <c r="L48" s="18"/>
      <c r="M48" s="18"/>
      <c r="N48" s="18"/>
    </row>
    <row r="49" spans="1:14" ht="54" customHeight="1" x14ac:dyDescent="0.45">
      <c r="A49" s="25" t="s">
        <v>287</v>
      </c>
      <c r="B49" s="26" t="s">
        <v>288</v>
      </c>
      <c r="C49" s="26" t="s">
        <v>289</v>
      </c>
      <c r="D49" s="27" t="s">
        <v>155</v>
      </c>
      <c r="E49" s="26" t="s">
        <v>290</v>
      </c>
      <c r="F49" s="28"/>
      <c r="G49" s="28"/>
      <c r="H49" s="27" t="s">
        <v>157</v>
      </c>
      <c r="I49" s="32">
        <v>5</v>
      </c>
      <c r="J49" s="32">
        <f t="shared" si="2"/>
        <v>0</v>
      </c>
      <c r="K49" s="25" t="str">
        <f>IF(G49="NOT MET","No","")</f>
        <v/>
      </c>
      <c r="L49" s="18"/>
      <c r="M49" s="18"/>
      <c r="N49" s="18"/>
    </row>
    <row r="50" spans="1:14" ht="54" customHeight="1" x14ac:dyDescent="0.45">
      <c r="A50" s="25" t="s">
        <v>291</v>
      </c>
      <c r="B50" s="26" t="s">
        <v>288</v>
      </c>
      <c r="C50" s="26" t="s">
        <v>292</v>
      </c>
      <c r="D50" s="27" t="s">
        <v>155</v>
      </c>
      <c r="E50" s="26" t="s">
        <v>293</v>
      </c>
      <c r="F50" s="28"/>
      <c r="G50" s="28"/>
      <c r="H50" s="27" t="s">
        <v>157</v>
      </c>
      <c r="I50" s="32">
        <v>5</v>
      </c>
      <c r="J50" s="32">
        <f t="shared" si="2"/>
        <v>0</v>
      </c>
      <c r="K50" s="25" t="str">
        <f>IF(G50="NOT MET","No","")</f>
        <v/>
      </c>
      <c r="L50" s="18"/>
      <c r="M50" s="18"/>
      <c r="N50" s="18"/>
    </row>
    <row r="51" spans="1:14" ht="54" customHeight="1" x14ac:dyDescent="0.45">
      <c r="A51" s="25" t="s">
        <v>294</v>
      </c>
      <c r="B51" s="26" t="s">
        <v>288</v>
      </c>
      <c r="C51" s="26" t="s">
        <v>295</v>
      </c>
      <c r="D51" s="27"/>
      <c r="E51" s="26" t="s">
        <v>296</v>
      </c>
      <c r="F51" s="28"/>
      <c r="G51" s="28"/>
      <c r="H51" s="28" t="s">
        <v>297</v>
      </c>
      <c r="I51" s="32">
        <f>IF(H51="Yes",3,5)</f>
        <v>5</v>
      </c>
      <c r="J51" s="32">
        <f t="shared" si="2"/>
        <v>0</v>
      </c>
      <c r="K51" s="25" t="str">
        <f>IF(G51="NOT MET","No","")</f>
        <v/>
      </c>
      <c r="L51" s="18"/>
      <c r="M51" s="18"/>
      <c r="N51" s="18"/>
    </row>
    <row r="52" spans="1:14" ht="54" customHeight="1" x14ac:dyDescent="0.45">
      <c r="A52" s="25" t="s">
        <v>298</v>
      </c>
      <c r="B52" s="26" t="s">
        <v>288</v>
      </c>
      <c r="C52" s="26" t="s">
        <v>299</v>
      </c>
      <c r="D52" s="27"/>
      <c r="E52" s="26" t="s">
        <v>300</v>
      </c>
      <c r="F52" s="28"/>
      <c r="G52" s="28"/>
      <c r="H52" s="27" t="s">
        <v>157</v>
      </c>
      <c r="I52" s="32">
        <v>1</v>
      </c>
      <c r="J52" s="32">
        <f t="shared" si="2"/>
        <v>0</v>
      </c>
      <c r="K52" s="25" t="str">
        <f t="shared" ref="K52:K57" si="3">IF(G52="NOT MET","Yes","")</f>
        <v/>
      </c>
      <c r="L52" s="18"/>
      <c r="M52" s="18"/>
      <c r="N52" s="18"/>
    </row>
    <row r="53" spans="1:14" ht="54" customHeight="1" x14ac:dyDescent="0.45">
      <c r="A53" s="25" t="s">
        <v>301</v>
      </c>
      <c r="B53" s="26" t="s">
        <v>288</v>
      </c>
      <c r="C53" s="26" t="s">
        <v>302</v>
      </c>
      <c r="D53" s="27"/>
      <c r="E53" s="26" t="s">
        <v>303</v>
      </c>
      <c r="F53" s="28"/>
      <c r="G53" s="28"/>
      <c r="H53" s="27" t="s">
        <v>157</v>
      </c>
      <c r="I53" s="32">
        <v>1</v>
      </c>
      <c r="J53" s="32">
        <f t="shared" si="2"/>
        <v>0</v>
      </c>
      <c r="K53" s="25" t="str">
        <f t="shared" si="3"/>
        <v/>
      </c>
      <c r="L53" s="18"/>
      <c r="M53" s="18"/>
      <c r="N53" s="18"/>
    </row>
    <row r="54" spans="1:14" ht="54" customHeight="1" x14ac:dyDescent="0.45">
      <c r="A54" s="25" t="s">
        <v>304</v>
      </c>
      <c r="B54" s="26" t="s">
        <v>288</v>
      </c>
      <c r="C54" s="26" t="s">
        <v>305</v>
      </c>
      <c r="D54" s="27"/>
      <c r="E54" s="26" t="s">
        <v>306</v>
      </c>
      <c r="F54" s="28"/>
      <c r="G54" s="28"/>
      <c r="H54" s="27" t="s">
        <v>157</v>
      </c>
      <c r="I54" s="32">
        <v>1</v>
      </c>
      <c r="J54" s="32">
        <f t="shared" si="2"/>
        <v>0</v>
      </c>
      <c r="K54" s="25" t="str">
        <f t="shared" si="3"/>
        <v/>
      </c>
      <c r="L54" s="18"/>
      <c r="M54" s="18"/>
      <c r="N54" s="18"/>
    </row>
    <row r="55" spans="1:14" ht="54" customHeight="1" x14ac:dyDescent="0.45">
      <c r="A55" s="25" t="s">
        <v>307</v>
      </c>
      <c r="B55" s="26" t="s">
        <v>288</v>
      </c>
      <c r="C55" s="26" t="s">
        <v>308</v>
      </c>
      <c r="D55" s="27"/>
      <c r="E55" s="26" t="s">
        <v>309</v>
      </c>
      <c r="F55" s="28"/>
      <c r="G55" s="28"/>
      <c r="H55" s="27" t="s">
        <v>157</v>
      </c>
      <c r="I55" s="32">
        <v>1</v>
      </c>
      <c r="J55" s="32">
        <f t="shared" si="2"/>
        <v>0</v>
      </c>
      <c r="K55" s="25" t="str">
        <f t="shared" si="3"/>
        <v/>
      </c>
      <c r="L55" s="18"/>
      <c r="M55" s="18"/>
      <c r="N55" s="18"/>
    </row>
    <row r="56" spans="1:14" ht="54" customHeight="1" x14ac:dyDescent="0.45">
      <c r="A56" s="25" t="s">
        <v>310</v>
      </c>
      <c r="B56" s="26" t="s">
        <v>288</v>
      </c>
      <c r="C56" s="26" t="s">
        <v>311</v>
      </c>
      <c r="D56" s="27"/>
      <c r="E56" s="26" t="s">
        <v>312</v>
      </c>
      <c r="F56" s="28"/>
      <c r="G56" s="28"/>
      <c r="H56" s="27" t="s">
        <v>157</v>
      </c>
      <c r="I56" s="32">
        <v>1</v>
      </c>
      <c r="J56" s="32">
        <f t="shared" si="2"/>
        <v>0</v>
      </c>
      <c r="K56" s="25" t="str">
        <f t="shared" si="3"/>
        <v/>
      </c>
      <c r="L56" s="18"/>
      <c r="M56" s="18"/>
      <c r="N56" s="18"/>
    </row>
    <row r="57" spans="1:14" ht="54" customHeight="1" x14ac:dyDescent="0.45">
      <c r="A57" s="25" t="s">
        <v>313</v>
      </c>
      <c r="B57" s="26" t="s">
        <v>288</v>
      </c>
      <c r="C57" s="26" t="s">
        <v>314</v>
      </c>
      <c r="D57" s="27"/>
      <c r="E57" s="26" t="s">
        <v>315</v>
      </c>
      <c r="F57" s="28"/>
      <c r="G57" s="28"/>
      <c r="H57" s="27" t="s">
        <v>157</v>
      </c>
      <c r="I57" s="32">
        <v>1</v>
      </c>
      <c r="J57" s="32">
        <f t="shared" si="2"/>
        <v>0</v>
      </c>
      <c r="K57" s="25" t="str">
        <f t="shared" si="3"/>
        <v/>
      </c>
      <c r="L57" s="18"/>
      <c r="M57" s="18"/>
      <c r="N57" s="18"/>
    </row>
    <row r="58" spans="1:14" ht="54" customHeight="1" x14ac:dyDescent="0.45">
      <c r="A58" s="25" t="s">
        <v>316</v>
      </c>
      <c r="B58" s="26" t="s">
        <v>288</v>
      </c>
      <c r="C58" s="26" t="s">
        <v>317</v>
      </c>
      <c r="D58" s="27"/>
      <c r="E58" s="26" t="s">
        <v>318</v>
      </c>
      <c r="F58" s="28"/>
      <c r="G58" s="28"/>
      <c r="H58" s="27" t="s">
        <v>157</v>
      </c>
      <c r="I58" s="32">
        <v>5</v>
      </c>
      <c r="J58" s="32">
        <f t="shared" si="2"/>
        <v>0</v>
      </c>
      <c r="K58" s="25" t="str">
        <f>IF(G58="NOT MET","No","")</f>
        <v/>
      </c>
      <c r="L58" s="18"/>
      <c r="M58" s="18"/>
      <c r="N58" s="18"/>
    </row>
    <row r="59" spans="1:14" ht="54" customHeight="1" x14ac:dyDescent="0.45">
      <c r="A59" s="25" t="s">
        <v>319</v>
      </c>
      <c r="B59" s="26" t="s">
        <v>288</v>
      </c>
      <c r="C59" s="26" t="s">
        <v>320</v>
      </c>
      <c r="D59" s="27"/>
      <c r="E59" s="26" t="s">
        <v>321</v>
      </c>
      <c r="F59" s="28"/>
      <c r="G59" s="28"/>
      <c r="H59" s="27" t="s">
        <v>157</v>
      </c>
      <c r="I59" s="32">
        <v>1</v>
      </c>
      <c r="J59" s="32">
        <f t="shared" si="2"/>
        <v>0</v>
      </c>
      <c r="K59" s="25" t="str">
        <f>IF(G59="NOT MET","Yes","")</f>
        <v/>
      </c>
      <c r="L59" s="18"/>
      <c r="M59" s="18"/>
      <c r="N59" s="18"/>
    </row>
    <row r="60" spans="1:14" ht="54" customHeight="1" x14ac:dyDescent="0.45">
      <c r="A60" s="29" t="s">
        <v>322</v>
      </c>
      <c r="B60" s="30" t="s">
        <v>323</v>
      </c>
      <c r="C60" s="30" t="s">
        <v>324</v>
      </c>
      <c r="D60" s="31"/>
      <c r="E60" s="30" t="s">
        <v>325</v>
      </c>
      <c r="F60" s="28"/>
      <c r="G60" s="28"/>
      <c r="H60" s="31" t="s">
        <v>157</v>
      </c>
      <c r="I60" s="33">
        <v>5</v>
      </c>
      <c r="J60" s="33">
        <f t="shared" si="2"/>
        <v>0</v>
      </c>
      <c r="K60" s="29" t="str">
        <f>IF(G60="NOT MET","No","")</f>
        <v/>
      </c>
      <c r="L60" s="18"/>
      <c r="M60" s="18"/>
      <c r="N60" s="18"/>
    </row>
    <row r="61" spans="1:14" ht="54" customHeight="1" x14ac:dyDescent="0.45">
      <c r="A61" s="29" t="s">
        <v>326</v>
      </c>
      <c r="B61" s="30" t="s">
        <v>323</v>
      </c>
      <c r="C61" s="30" t="s">
        <v>327</v>
      </c>
      <c r="D61" s="31"/>
      <c r="E61" s="30" t="s">
        <v>328</v>
      </c>
      <c r="F61" s="28"/>
      <c r="G61" s="28"/>
      <c r="H61" s="31" t="s">
        <v>157</v>
      </c>
      <c r="I61" s="33">
        <v>5</v>
      </c>
      <c r="J61" s="33">
        <f t="shared" si="2"/>
        <v>0</v>
      </c>
      <c r="K61" s="29" t="str">
        <f>IF(G61="NOT MET","No","")</f>
        <v/>
      </c>
      <c r="L61" s="18"/>
      <c r="M61" s="18"/>
      <c r="N61" s="18"/>
    </row>
    <row r="62" spans="1:14" ht="54" customHeight="1" x14ac:dyDescent="0.45">
      <c r="A62" s="29" t="s">
        <v>329</v>
      </c>
      <c r="B62" s="30" t="s">
        <v>323</v>
      </c>
      <c r="C62" s="30" t="s">
        <v>330</v>
      </c>
      <c r="D62" s="31"/>
      <c r="E62" s="30" t="s">
        <v>331</v>
      </c>
      <c r="F62" s="28"/>
      <c r="G62" s="28"/>
      <c r="H62" s="31" t="s">
        <v>157</v>
      </c>
      <c r="I62" s="33">
        <v>1</v>
      </c>
      <c r="J62" s="33">
        <f t="shared" si="2"/>
        <v>0</v>
      </c>
      <c r="K62" s="29" t="str">
        <f>IF(G62="NOT MET","Yes","")</f>
        <v/>
      </c>
      <c r="L62" s="18"/>
      <c r="M62" s="18"/>
      <c r="N62" s="18"/>
    </row>
    <row r="63" spans="1:14" ht="54" customHeight="1" x14ac:dyDescent="0.45">
      <c r="A63" s="25" t="s">
        <v>332</v>
      </c>
      <c r="B63" s="26" t="s">
        <v>333</v>
      </c>
      <c r="C63" s="26" t="s">
        <v>334</v>
      </c>
      <c r="D63" s="27"/>
      <c r="E63" s="26" t="s">
        <v>335</v>
      </c>
      <c r="F63" s="28"/>
      <c r="G63" s="28"/>
      <c r="H63" s="27" t="s">
        <v>157</v>
      </c>
      <c r="I63" s="32">
        <v>3</v>
      </c>
      <c r="J63" s="32">
        <f t="shared" si="2"/>
        <v>0</v>
      </c>
      <c r="K63" s="25" t="str">
        <f>IF(G63="NOT MET","No","")</f>
        <v/>
      </c>
      <c r="L63" s="18"/>
      <c r="M63" s="18"/>
      <c r="N63" s="18"/>
    </row>
    <row r="64" spans="1:14" ht="54" customHeight="1" x14ac:dyDescent="0.45">
      <c r="A64" s="25" t="s">
        <v>336</v>
      </c>
      <c r="B64" s="26" t="s">
        <v>333</v>
      </c>
      <c r="C64" s="26" t="s">
        <v>337</v>
      </c>
      <c r="D64" s="27"/>
      <c r="E64" s="26" t="s">
        <v>338</v>
      </c>
      <c r="F64" s="28"/>
      <c r="G64" s="28"/>
      <c r="H64" s="27" t="s">
        <v>157</v>
      </c>
      <c r="I64" s="32">
        <v>5</v>
      </c>
      <c r="J64" s="32">
        <f t="shared" si="2"/>
        <v>0</v>
      </c>
      <c r="K64" s="25" t="str">
        <f>IF(G64="NOT MET","No","")</f>
        <v/>
      </c>
      <c r="L64" s="18"/>
      <c r="M64" s="18"/>
      <c r="N64" s="18"/>
    </row>
    <row r="65" spans="1:14" ht="54" customHeight="1" x14ac:dyDescent="0.45">
      <c r="A65" s="25" t="s">
        <v>339</v>
      </c>
      <c r="B65" s="26" t="s">
        <v>333</v>
      </c>
      <c r="C65" s="26" t="s">
        <v>340</v>
      </c>
      <c r="D65" s="27"/>
      <c r="E65" s="26" t="s">
        <v>341</v>
      </c>
      <c r="F65" s="28"/>
      <c r="G65" s="28"/>
      <c r="H65" s="27" t="s">
        <v>157</v>
      </c>
      <c r="I65" s="32">
        <v>1</v>
      </c>
      <c r="J65" s="32">
        <f t="shared" si="2"/>
        <v>0</v>
      </c>
      <c r="K65" s="25" t="str">
        <f>IF(G65="NOT MET","Yes","")</f>
        <v/>
      </c>
      <c r="L65" s="18"/>
      <c r="M65" s="18"/>
      <c r="N65" s="18"/>
    </row>
    <row r="66" spans="1:14" ht="54" customHeight="1" x14ac:dyDescent="0.45">
      <c r="A66" s="25" t="s">
        <v>342</v>
      </c>
      <c r="B66" s="26" t="s">
        <v>333</v>
      </c>
      <c r="C66" s="26" t="s">
        <v>343</v>
      </c>
      <c r="D66" s="27"/>
      <c r="E66" s="26" t="s">
        <v>344</v>
      </c>
      <c r="F66" s="28"/>
      <c r="G66" s="28"/>
      <c r="H66" s="27" t="s">
        <v>157</v>
      </c>
      <c r="I66" s="32">
        <v>3</v>
      </c>
      <c r="J66" s="32">
        <f t="shared" si="2"/>
        <v>0</v>
      </c>
      <c r="K66" s="25" t="str">
        <f>IF(G66="NOT MET","No","")</f>
        <v/>
      </c>
      <c r="L66" s="18"/>
      <c r="M66" s="18"/>
      <c r="N66" s="18"/>
    </row>
    <row r="67" spans="1:14" ht="54" customHeight="1" x14ac:dyDescent="0.45">
      <c r="A67" s="25" t="s">
        <v>345</v>
      </c>
      <c r="B67" s="26" t="s">
        <v>333</v>
      </c>
      <c r="C67" s="26" t="s">
        <v>346</v>
      </c>
      <c r="D67" s="27"/>
      <c r="E67" s="26" t="s">
        <v>347</v>
      </c>
      <c r="F67" s="28"/>
      <c r="G67" s="28"/>
      <c r="H67" s="27" t="s">
        <v>157</v>
      </c>
      <c r="I67" s="32">
        <v>5</v>
      </c>
      <c r="J67" s="32">
        <f t="shared" si="2"/>
        <v>0</v>
      </c>
      <c r="K67" s="25" t="str">
        <f>IF(G67="NOT MET","No","")</f>
        <v/>
      </c>
      <c r="L67" s="18"/>
      <c r="M67" s="18"/>
      <c r="N67" s="18"/>
    </row>
    <row r="68" spans="1:14" ht="54" customHeight="1" x14ac:dyDescent="0.45">
      <c r="A68" s="25" t="s">
        <v>348</v>
      </c>
      <c r="B68" s="26" t="s">
        <v>333</v>
      </c>
      <c r="C68" s="26" t="s">
        <v>349</v>
      </c>
      <c r="D68" s="27"/>
      <c r="E68" s="26" t="s">
        <v>350</v>
      </c>
      <c r="F68" s="28"/>
      <c r="G68" s="28"/>
      <c r="H68" s="27" t="s">
        <v>157</v>
      </c>
      <c r="I68" s="32">
        <v>1</v>
      </c>
      <c r="J68" s="32">
        <f t="shared" si="2"/>
        <v>0</v>
      </c>
      <c r="K68" s="25" t="str">
        <f>IF(G68="NOT MET","Yes","")</f>
        <v/>
      </c>
      <c r="L68" s="18"/>
      <c r="M68" s="18"/>
      <c r="N68" s="18"/>
    </row>
    <row r="69" spans="1:14" ht="54" customHeight="1" x14ac:dyDescent="0.45">
      <c r="A69" s="29" t="s">
        <v>351</v>
      </c>
      <c r="B69" s="30" t="s">
        <v>352</v>
      </c>
      <c r="C69" s="30" t="s">
        <v>353</v>
      </c>
      <c r="D69" s="31"/>
      <c r="E69" s="30" t="s">
        <v>354</v>
      </c>
      <c r="F69" s="28"/>
      <c r="G69" s="28"/>
      <c r="H69" s="31" t="s">
        <v>157</v>
      </c>
      <c r="I69" s="33">
        <v>3</v>
      </c>
      <c r="J69" s="33">
        <f t="shared" si="2"/>
        <v>0</v>
      </c>
      <c r="K69" s="29" t="str">
        <f>IF(G69="NOT MET","No","")</f>
        <v/>
      </c>
      <c r="L69" s="18"/>
      <c r="M69" s="18"/>
      <c r="N69" s="18"/>
    </row>
    <row r="70" spans="1:14" ht="54" customHeight="1" x14ac:dyDescent="0.45">
      <c r="A70" s="29" t="s">
        <v>355</v>
      </c>
      <c r="B70" s="30" t="s">
        <v>352</v>
      </c>
      <c r="C70" s="30" t="s">
        <v>356</v>
      </c>
      <c r="D70" s="31"/>
      <c r="E70" s="30" t="s">
        <v>357</v>
      </c>
      <c r="F70" s="28"/>
      <c r="G70" s="28"/>
      <c r="H70" s="31" t="s">
        <v>157</v>
      </c>
      <c r="I70" s="33">
        <v>3</v>
      </c>
      <c r="J70" s="33">
        <f t="shared" ref="J70:J101" si="4">IF(AND(G70="NOT MET",ISNUMBER(I70)),I70,0)</f>
        <v>0</v>
      </c>
      <c r="K70" s="29" t="str">
        <f>IF(G70="NOT MET","No","")</f>
        <v/>
      </c>
      <c r="L70" s="18"/>
      <c r="M70" s="18"/>
      <c r="N70" s="18"/>
    </row>
    <row r="71" spans="1:14" ht="54" customHeight="1" x14ac:dyDescent="0.45">
      <c r="A71" s="29" t="s">
        <v>358</v>
      </c>
      <c r="B71" s="30" t="s">
        <v>352</v>
      </c>
      <c r="C71" s="30" t="s">
        <v>359</v>
      </c>
      <c r="D71" s="31" t="s">
        <v>155</v>
      </c>
      <c r="E71" s="30" t="s">
        <v>360</v>
      </c>
      <c r="F71" s="28"/>
      <c r="G71" s="28"/>
      <c r="H71" s="31" t="s">
        <v>157</v>
      </c>
      <c r="I71" s="33">
        <v>5</v>
      </c>
      <c r="J71" s="33">
        <f t="shared" si="4"/>
        <v>0</v>
      </c>
      <c r="K71" s="29" t="str">
        <f>IF(G71="NOT MET","No","")</f>
        <v/>
      </c>
      <c r="L71" s="18"/>
      <c r="M71" s="18"/>
      <c r="N71" s="18"/>
    </row>
    <row r="72" spans="1:14" ht="54" customHeight="1" x14ac:dyDescent="0.45">
      <c r="A72" s="29" t="s">
        <v>361</v>
      </c>
      <c r="B72" s="30" t="s">
        <v>352</v>
      </c>
      <c r="C72" s="30" t="s">
        <v>362</v>
      </c>
      <c r="D72" s="31"/>
      <c r="E72" s="30" t="s">
        <v>363</v>
      </c>
      <c r="F72" s="28"/>
      <c r="G72" s="28"/>
      <c r="H72" s="31" t="s">
        <v>157</v>
      </c>
      <c r="I72" s="33">
        <v>1</v>
      </c>
      <c r="J72" s="33">
        <f t="shared" si="4"/>
        <v>0</v>
      </c>
      <c r="K72" s="29" t="str">
        <f>IF(G72="NOT MET","Yes","")</f>
        <v/>
      </c>
      <c r="L72" s="18"/>
      <c r="M72" s="18"/>
      <c r="N72" s="18"/>
    </row>
    <row r="73" spans="1:14" ht="54" customHeight="1" x14ac:dyDescent="0.45">
      <c r="A73" s="29" t="s">
        <v>364</v>
      </c>
      <c r="B73" s="30" t="s">
        <v>352</v>
      </c>
      <c r="C73" s="30" t="s">
        <v>365</v>
      </c>
      <c r="D73" s="31"/>
      <c r="E73" s="30" t="s">
        <v>366</v>
      </c>
      <c r="F73" s="28"/>
      <c r="G73" s="28"/>
      <c r="H73" s="31" t="s">
        <v>157</v>
      </c>
      <c r="I73" s="33">
        <v>1</v>
      </c>
      <c r="J73" s="33">
        <f t="shared" si="4"/>
        <v>0</v>
      </c>
      <c r="K73" s="29" t="str">
        <f>IF(G73="NOT MET","Yes","")</f>
        <v/>
      </c>
      <c r="L73" s="18"/>
      <c r="M73" s="18"/>
      <c r="N73" s="18"/>
    </row>
    <row r="74" spans="1:14" ht="54" customHeight="1" x14ac:dyDescent="0.45">
      <c r="A74" s="29" t="s">
        <v>367</v>
      </c>
      <c r="B74" s="30" t="s">
        <v>352</v>
      </c>
      <c r="C74" s="30" t="s">
        <v>368</v>
      </c>
      <c r="D74" s="31"/>
      <c r="E74" s="30" t="s">
        <v>369</v>
      </c>
      <c r="F74" s="28"/>
      <c r="G74" s="28"/>
      <c r="H74" s="31" t="s">
        <v>157</v>
      </c>
      <c r="I74" s="33">
        <v>1</v>
      </c>
      <c r="J74" s="33">
        <f t="shared" si="4"/>
        <v>0</v>
      </c>
      <c r="K74" s="29" t="str">
        <f>IF(G74="NOT MET","Yes","")</f>
        <v/>
      </c>
      <c r="L74" s="18"/>
      <c r="M74" s="18"/>
      <c r="N74" s="18"/>
    </row>
    <row r="75" spans="1:14" ht="54" customHeight="1" x14ac:dyDescent="0.45">
      <c r="A75" s="29" t="s">
        <v>370</v>
      </c>
      <c r="B75" s="30" t="s">
        <v>352</v>
      </c>
      <c r="C75" s="30" t="s">
        <v>371</v>
      </c>
      <c r="D75" s="31"/>
      <c r="E75" s="30" t="s">
        <v>372</v>
      </c>
      <c r="F75" s="28"/>
      <c r="G75" s="28"/>
      <c r="H75" s="31" t="s">
        <v>157</v>
      </c>
      <c r="I75" s="33">
        <v>5</v>
      </c>
      <c r="J75" s="33">
        <f t="shared" si="4"/>
        <v>0</v>
      </c>
      <c r="K75" s="29" t="str">
        <f>IF(G75="NOT MET","No","")</f>
        <v/>
      </c>
      <c r="L75" s="18"/>
      <c r="M75" s="18"/>
      <c r="N75" s="18"/>
    </row>
    <row r="76" spans="1:14" ht="54" customHeight="1" x14ac:dyDescent="0.45">
      <c r="A76" s="29" t="s">
        <v>373</v>
      </c>
      <c r="B76" s="30" t="s">
        <v>352</v>
      </c>
      <c r="C76" s="30" t="s">
        <v>374</v>
      </c>
      <c r="D76" s="31"/>
      <c r="E76" s="30" t="s">
        <v>375</v>
      </c>
      <c r="F76" s="28"/>
      <c r="G76" s="28"/>
      <c r="H76" s="31" t="s">
        <v>157</v>
      </c>
      <c r="I76" s="33">
        <v>3</v>
      </c>
      <c r="J76" s="33">
        <f t="shared" si="4"/>
        <v>0</v>
      </c>
      <c r="K76" s="29" t="str">
        <f>IF(G76="NOT MET","No","")</f>
        <v/>
      </c>
      <c r="L76" s="18"/>
      <c r="M76" s="18"/>
      <c r="N76" s="18"/>
    </row>
    <row r="77" spans="1:14" ht="54" customHeight="1" x14ac:dyDescent="0.45">
      <c r="A77" s="29" t="s">
        <v>376</v>
      </c>
      <c r="B77" s="30" t="s">
        <v>352</v>
      </c>
      <c r="C77" s="30" t="s">
        <v>377</v>
      </c>
      <c r="D77" s="31"/>
      <c r="E77" s="30" t="s">
        <v>378</v>
      </c>
      <c r="F77" s="28"/>
      <c r="G77" s="28"/>
      <c r="H77" s="31" t="s">
        <v>157</v>
      </c>
      <c r="I77" s="33">
        <v>1</v>
      </c>
      <c r="J77" s="33">
        <f t="shared" si="4"/>
        <v>0</v>
      </c>
      <c r="K77" s="29" t="str">
        <f>IF(G77="NOT MET","Yes","")</f>
        <v/>
      </c>
      <c r="L77" s="18"/>
      <c r="M77" s="18"/>
      <c r="N77" s="18"/>
    </row>
    <row r="78" spans="1:14" ht="54" customHeight="1" x14ac:dyDescent="0.45">
      <c r="A78" s="25" t="s">
        <v>379</v>
      </c>
      <c r="B78" s="26" t="s">
        <v>380</v>
      </c>
      <c r="C78" s="26" t="s">
        <v>381</v>
      </c>
      <c r="D78" s="27"/>
      <c r="E78" s="26" t="s">
        <v>382</v>
      </c>
      <c r="F78" s="28"/>
      <c r="G78" s="28"/>
      <c r="H78" s="27" t="s">
        <v>157</v>
      </c>
      <c r="I78" s="32">
        <v>3</v>
      </c>
      <c r="J78" s="32">
        <f t="shared" si="4"/>
        <v>0</v>
      </c>
      <c r="K78" s="25" t="str">
        <f t="shared" ref="K78:K84" si="5">IF(G78="NOT MET","No","")</f>
        <v/>
      </c>
      <c r="L78" s="18"/>
      <c r="M78" s="18"/>
      <c r="N78" s="18"/>
    </row>
    <row r="79" spans="1:14" ht="54" customHeight="1" x14ac:dyDescent="0.45">
      <c r="A79" s="25" t="s">
        <v>383</v>
      </c>
      <c r="B79" s="26" t="s">
        <v>380</v>
      </c>
      <c r="C79" s="26" t="s">
        <v>384</v>
      </c>
      <c r="D79" s="27"/>
      <c r="E79" s="26" t="s">
        <v>385</v>
      </c>
      <c r="F79" s="28"/>
      <c r="G79" s="28"/>
      <c r="H79" s="27" t="s">
        <v>157</v>
      </c>
      <c r="I79" s="32">
        <v>5</v>
      </c>
      <c r="J79" s="32">
        <f t="shared" si="4"/>
        <v>0</v>
      </c>
      <c r="K79" s="25" t="str">
        <f t="shared" si="5"/>
        <v/>
      </c>
      <c r="L79" s="18"/>
      <c r="M79" s="18"/>
      <c r="N79" s="18"/>
    </row>
    <row r="80" spans="1:14" ht="54" customHeight="1" x14ac:dyDescent="0.45">
      <c r="A80" s="29" t="s">
        <v>386</v>
      </c>
      <c r="B80" s="30" t="s">
        <v>387</v>
      </c>
      <c r="C80" s="30" t="s">
        <v>388</v>
      </c>
      <c r="D80" s="31" t="s">
        <v>155</v>
      </c>
      <c r="E80" s="30" t="s">
        <v>389</v>
      </c>
      <c r="F80" s="28"/>
      <c r="G80" s="28"/>
      <c r="H80" s="31" t="s">
        <v>157</v>
      </c>
      <c r="I80" s="33">
        <v>5</v>
      </c>
      <c r="J80" s="33">
        <f t="shared" si="4"/>
        <v>0</v>
      </c>
      <c r="K80" s="29" t="str">
        <f t="shared" si="5"/>
        <v/>
      </c>
      <c r="L80" s="18"/>
      <c r="M80" s="18"/>
      <c r="N80" s="18"/>
    </row>
    <row r="81" spans="1:14" ht="54" customHeight="1" x14ac:dyDescent="0.45">
      <c r="A81" s="29" t="s">
        <v>390</v>
      </c>
      <c r="B81" s="30" t="s">
        <v>387</v>
      </c>
      <c r="C81" s="30" t="s">
        <v>391</v>
      </c>
      <c r="D81" s="31"/>
      <c r="E81" s="30" t="s">
        <v>392</v>
      </c>
      <c r="F81" s="28"/>
      <c r="G81" s="28"/>
      <c r="H81" s="31" t="s">
        <v>157</v>
      </c>
      <c r="I81" s="33">
        <v>5</v>
      </c>
      <c r="J81" s="33">
        <f t="shared" si="4"/>
        <v>0</v>
      </c>
      <c r="K81" s="29" t="str">
        <f t="shared" si="5"/>
        <v/>
      </c>
      <c r="L81" s="18"/>
      <c r="M81" s="18"/>
      <c r="N81" s="18"/>
    </row>
    <row r="82" spans="1:14" ht="54" customHeight="1" x14ac:dyDescent="0.45">
      <c r="A82" s="29" t="s">
        <v>393</v>
      </c>
      <c r="B82" s="30" t="s">
        <v>387</v>
      </c>
      <c r="C82" s="30" t="s">
        <v>394</v>
      </c>
      <c r="D82" s="31" t="s">
        <v>155</v>
      </c>
      <c r="E82" s="30" t="s">
        <v>395</v>
      </c>
      <c r="F82" s="28"/>
      <c r="G82" s="28"/>
      <c r="H82" s="31" t="s">
        <v>157</v>
      </c>
      <c r="I82" s="33">
        <v>1</v>
      </c>
      <c r="J82" s="33">
        <f t="shared" si="4"/>
        <v>0</v>
      </c>
      <c r="K82" s="29" t="str">
        <f t="shared" si="5"/>
        <v/>
      </c>
      <c r="L82" s="18"/>
      <c r="M82" s="18"/>
      <c r="N82" s="18"/>
    </row>
    <row r="83" spans="1:14" ht="54" customHeight="1" x14ac:dyDescent="0.45">
      <c r="A83" s="29" t="s">
        <v>396</v>
      </c>
      <c r="B83" s="30" t="s">
        <v>387</v>
      </c>
      <c r="C83" s="30" t="s">
        <v>397</v>
      </c>
      <c r="D83" s="31" t="s">
        <v>155</v>
      </c>
      <c r="E83" s="30" t="s">
        <v>398</v>
      </c>
      <c r="F83" s="28"/>
      <c r="G83" s="28"/>
      <c r="H83" s="31" t="s">
        <v>157</v>
      </c>
      <c r="I83" s="33">
        <v>1</v>
      </c>
      <c r="J83" s="33">
        <f t="shared" si="4"/>
        <v>0</v>
      </c>
      <c r="K83" s="29" t="str">
        <f t="shared" si="5"/>
        <v/>
      </c>
      <c r="L83" s="18"/>
      <c r="M83" s="18"/>
      <c r="N83" s="18"/>
    </row>
    <row r="84" spans="1:14" ht="54" customHeight="1" x14ac:dyDescent="0.45">
      <c r="A84" s="29" t="s">
        <v>399</v>
      </c>
      <c r="B84" s="30" t="s">
        <v>387</v>
      </c>
      <c r="C84" s="30" t="s">
        <v>400</v>
      </c>
      <c r="D84" s="31" t="s">
        <v>155</v>
      </c>
      <c r="E84" s="30" t="s">
        <v>401</v>
      </c>
      <c r="F84" s="28"/>
      <c r="G84" s="28"/>
      <c r="H84" s="31" t="s">
        <v>157</v>
      </c>
      <c r="I84" s="33">
        <v>1</v>
      </c>
      <c r="J84" s="33">
        <f t="shared" si="4"/>
        <v>0</v>
      </c>
      <c r="K84" s="29" t="str">
        <f t="shared" si="5"/>
        <v/>
      </c>
      <c r="L84" s="18"/>
      <c r="M84" s="18"/>
      <c r="N84" s="18"/>
    </row>
    <row r="85" spans="1:14" ht="54" customHeight="1" x14ac:dyDescent="0.45">
      <c r="A85" s="29" t="s">
        <v>402</v>
      </c>
      <c r="B85" s="30" t="s">
        <v>387</v>
      </c>
      <c r="C85" s="30" t="s">
        <v>403</v>
      </c>
      <c r="D85" s="31"/>
      <c r="E85" s="30" t="s">
        <v>404</v>
      </c>
      <c r="F85" s="28"/>
      <c r="G85" s="28"/>
      <c r="H85" s="31" t="s">
        <v>157</v>
      </c>
      <c r="I85" s="33">
        <v>1</v>
      </c>
      <c r="J85" s="33">
        <f t="shared" si="4"/>
        <v>0</v>
      </c>
      <c r="K85" s="29" t="str">
        <f>IF(G85="NOT MET","Yes","")</f>
        <v/>
      </c>
      <c r="L85" s="18"/>
      <c r="M85" s="18"/>
      <c r="N85" s="18"/>
    </row>
    <row r="86" spans="1:14" ht="54" customHeight="1" x14ac:dyDescent="0.45">
      <c r="A86" s="25" t="s">
        <v>405</v>
      </c>
      <c r="B86" s="26" t="s">
        <v>406</v>
      </c>
      <c r="C86" s="26" t="s">
        <v>407</v>
      </c>
      <c r="D86" s="27"/>
      <c r="E86" s="26" t="s">
        <v>408</v>
      </c>
      <c r="F86" s="28"/>
      <c r="G86" s="28"/>
      <c r="H86" s="27" t="s">
        <v>157</v>
      </c>
      <c r="I86" s="32">
        <v>3</v>
      </c>
      <c r="J86" s="32">
        <f t="shared" si="4"/>
        <v>0</v>
      </c>
      <c r="K86" s="25" t="str">
        <f>IF(G86="NOT MET","No","")</f>
        <v/>
      </c>
      <c r="L86" s="18"/>
      <c r="M86" s="18"/>
      <c r="N86" s="18"/>
    </row>
    <row r="87" spans="1:14" ht="54" customHeight="1" x14ac:dyDescent="0.45">
      <c r="A87" s="25" t="s">
        <v>409</v>
      </c>
      <c r="B87" s="26" t="s">
        <v>406</v>
      </c>
      <c r="C87" s="26" t="s">
        <v>410</v>
      </c>
      <c r="D87" s="27"/>
      <c r="E87" s="26" t="s">
        <v>411</v>
      </c>
      <c r="F87" s="28"/>
      <c r="G87" s="28"/>
      <c r="H87" s="27" t="s">
        <v>157</v>
      </c>
      <c r="I87" s="32">
        <v>5</v>
      </c>
      <c r="J87" s="32">
        <f t="shared" si="4"/>
        <v>0</v>
      </c>
      <c r="K87" s="25" t="str">
        <f>IF(G87="NOT MET","No","")</f>
        <v/>
      </c>
      <c r="L87" s="18"/>
      <c r="M87" s="18"/>
      <c r="N87" s="18"/>
    </row>
    <row r="88" spans="1:14" ht="54" customHeight="1" x14ac:dyDescent="0.45">
      <c r="A88" s="25" t="s">
        <v>412</v>
      </c>
      <c r="B88" s="26" t="s">
        <v>406</v>
      </c>
      <c r="C88" s="26" t="s">
        <v>413</v>
      </c>
      <c r="D88" s="27"/>
      <c r="E88" s="26" t="s">
        <v>414</v>
      </c>
      <c r="F88" s="28"/>
      <c r="G88" s="28"/>
      <c r="H88" s="27" t="s">
        <v>157</v>
      </c>
      <c r="I88" s="32">
        <v>1</v>
      </c>
      <c r="J88" s="32">
        <f t="shared" si="4"/>
        <v>0</v>
      </c>
      <c r="K88" s="25" t="str">
        <f>IF(G88="NOT MET","Yes","")</f>
        <v/>
      </c>
      <c r="L88" s="18"/>
      <c r="M88" s="18"/>
      <c r="N88" s="18"/>
    </row>
    <row r="89" spans="1:14" ht="54" customHeight="1" x14ac:dyDescent="0.45">
      <c r="A89" s="29" t="s">
        <v>415</v>
      </c>
      <c r="B89" s="30" t="s">
        <v>416</v>
      </c>
      <c r="C89" s="30" t="s">
        <v>417</v>
      </c>
      <c r="D89" s="31"/>
      <c r="E89" s="30" t="s">
        <v>418</v>
      </c>
      <c r="F89" s="28"/>
      <c r="G89" s="28"/>
      <c r="H89" s="31" t="s">
        <v>157</v>
      </c>
      <c r="I89" s="33">
        <v>5</v>
      </c>
      <c r="J89" s="33">
        <f t="shared" si="4"/>
        <v>0</v>
      </c>
      <c r="K89" s="29" t="str">
        <f t="shared" ref="K89:K94" si="6">IF(G89="NOT MET","No","")</f>
        <v/>
      </c>
      <c r="L89" s="18"/>
      <c r="M89" s="18"/>
      <c r="N89" s="18"/>
    </row>
    <row r="90" spans="1:14" ht="54" customHeight="1" x14ac:dyDescent="0.45">
      <c r="A90" s="29" t="s">
        <v>419</v>
      </c>
      <c r="B90" s="30" t="s">
        <v>416</v>
      </c>
      <c r="C90" s="30" t="s">
        <v>420</v>
      </c>
      <c r="D90" s="31"/>
      <c r="E90" s="30" t="s">
        <v>421</v>
      </c>
      <c r="F90" s="28"/>
      <c r="G90" s="28"/>
      <c r="H90" s="31" t="s">
        <v>157</v>
      </c>
      <c r="I90" s="33">
        <v>3</v>
      </c>
      <c r="J90" s="33">
        <f t="shared" si="4"/>
        <v>0</v>
      </c>
      <c r="K90" s="29" t="str">
        <f t="shared" si="6"/>
        <v/>
      </c>
      <c r="L90" s="18"/>
      <c r="M90" s="18"/>
      <c r="N90" s="18"/>
    </row>
    <row r="91" spans="1:14" ht="54" customHeight="1" x14ac:dyDescent="0.45">
      <c r="A91" s="29" t="s">
        <v>422</v>
      </c>
      <c r="B91" s="30" t="s">
        <v>416</v>
      </c>
      <c r="C91" s="30" t="s">
        <v>423</v>
      </c>
      <c r="D91" s="31"/>
      <c r="E91" s="30" t="s">
        <v>424</v>
      </c>
      <c r="F91" s="28"/>
      <c r="G91" s="28"/>
      <c r="H91" s="31" t="s">
        <v>157</v>
      </c>
      <c r="I91" s="33">
        <v>5</v>
      </c>
      <c r="J91" s="33">
        <f t="shared" si="4"/>
        <v>0</v>
      </c>
      <c r="K91" s="29" t="str">
        <f t="shared" si="6"/>
        <v/>
      </c>
      <c r="L91" s="18"/>
      <c r="M91" s="18"/>
      <c r="N91" s="18"/>
    </row>
    <row r="92" spans="1:14" ht="54" customHeight="1" x14ac:dyDescent="0.45">
      <c r="A92" s="29" t="s">
        <v>425</v>
      </c>
      <c r="B92" s="30" t="s">
        <v>416</v>
      </c>
      <c r="C92" s="30" t="s">
        <v>426</v>
      </c>
      <c r="D92" s="31"/>
      <c r="E92" s="30" t="s">
        <v>427</v>
      </c>
      <c r="F92" s="28"/>
      <c r="G92" s="28"/>
      <c r="H92" s="31" t="s">
        <v>157</v>
      </c>
      <c r="I92" s="33" t="s">
        <v>428</v>
      </c>
      <c r="J92" s="33">
        <f t="shared" si="4"/>
        <v>0</v>
      </c>
      <c r="K92" s="29" t="str">
        <f t="shared" si="6"/>
        <v/>
      </c>
      <c r="L92" s="18"/>
      <c r="M92" s="18"/>
      <c r="N92" s="18"/>
    </row>
    <row r="93" spans="1:14" ht="54" customHeight="1" x14ac:dyDescent="0.45">
      <c r="A93" s="25" t="s">
        <v>429</v>
      </c>
      <c r="B93" s="26" t="s">
        <v>430</v>
      </c>
      <c r="C93" s="26" t="s">
        <v>431</v>
      </c>
      <c r="D93" s="27" t="s">
        <v>155</v>
      </c>
      <c r="E93" s="26" t="s">
        <v>432</v>
      </c>
      <c r="F93" s="28"/>
      <c r="G93" s="28"/>
      <c r="H93" s="27" t="s">
        <v>157</v>
      </c>
      <c r="I93" s="32">
        <v>5</v>
      </c>
      <c r="J93" s="32">
        <f t="shared" si="4"/>
        <v>0</v>
      </c>
      <c r="K93" s="25" t="str">
        <f t="shared" si="6"/>
        <v/>
      </c>
      <c r="L93" s="18"/>
      <c r="M93" s="18"/>
      <c r="N93" s="18"/>
    </row>
    <row r="94" spans="1:14" ht="54" customHeight="1" x14ac:dyDescent="0.45">
      <c r="A94" s="25" t="s">
        <v>433</v>
      </c>
      <c r="B94" s="26" t="s">
        <v>430</v>
      </c>
      <c r="C94" s="26" t="s">
        <v>434</v>
      </c>
      <c r="D94" s="27"/>
      <c r="E94" s="26" t="s">
        <v>435</v>
      </c>
      <c r="F94" s="28"/>
      <c r="G94" s="28"/>
      <c r="H94" s="27" t="s">
        <v>157</v>
      </c>
      <c r="I94" s="32">
        <v>5</v>
      </c>
      <c r="J94" s="32">
        <f t="shared" si="4"/>
        <v>0</v>
      </c>
      <c r="K94" s="25" t="str">
        <f t="shared" si="6"/>
        <v/>
      </c>
      <c r="L94" s="18"/>
      <c r="M94" s="18"/>
      <c r="N94" s="18"/>
    </row>
    <row r="95" spans="1:14" ht="54" customHeight="1" x14ac:dyDescent="0.45">
      <c r="A95" s="25" t="s">
        <v>436</v>
      </c>
      <c r="B95" s="26" t="s">
        <v>430</v>
      </c>
      <c r="C95" s="26" t="s">
        <v>437</v>
      </c>
      <c r="D95" s="27"/>
      <c r="E95" s="26" t="s">
        <v>438</v>
      </c>
      <c r="F95" s="28"/>
      <c r="G95" s="28"/>
      <c r="H95" s="27" t="s">
        <v>157</v>
      </c>
      <c r="I95" s="32">
        <v>1</v>
      </c>
      <c r="J95" s="32">
        <f t="shared" si="4"/>
        <v>0</v>
      </c>
      <c r="K95" s="25" t="str">
        <f>IF(G95="NOT MET","Yes","")</f>
        <v/>
      </c>
      <c r="L95" s="18"/>
      <c r="M95" s="18"/>
      <c r="N95" s="18"/>
    </row>
    <row r="96" spans="1:14" ht="54" customHeight="1" x14ac:dyDescent="0.45">
      <c r="A96" s="25" t="s">
        <v>439</v>
      </c>
      <c r="B96" s="26" t="s">
        <v>430</v>
      </c>
      <c r="C96" s="26" t="s">
        <v>440</v>
      </c>
      <c r="D96" s="27"/>
      <c r="E96" s="26" t="s">
        <v>441</v>
      </c>
      <c r="F96" s="28"/>
      <c r="G96" s="28"/>
      <c r="H96" s="27" t="s">
        <v>157</v>
      </c>
      <c r="I96" s="32">
        <v>1</v>
      </c>
      <c r="J96" s="32">
        <f t="shared" si="4"/>
        <v>0</v>
      </c>
      <c r="K96" s="25" t="str">
        <f>IF(G96="NOT MET","Yes","")</f>
        <v/>
      </c>
      <c r="L96" s="18"/>
      <c r="M96" s="18"/>
      <c r="N96" s="18"/>
    </row>
    <row r="97" spans="1:14" ht="54" customHeight="1" x14ac:dyDescent="0.45">
      <c r="A97" s="25" t="s">
        <v>442</v>
      </c>
      <c r="B97" s="26" t="s">
        <v>430</v>
      </c>
      <c r="C97" s="26" t="s">
        <v>128</v>
      </c>
      <c r="D97" s="27" t="s">
        <v>155</v>
      </c>
      <c r="E97" s="26" t="s">
        <v>443</v>
      </c>
      <c r="F97" s="28"/>
      <c r="G97" s="28"/>
      <c r="H97" s="27" t="s">
        <v>157</v>
      </c>
      <c r="I97" s="32">
        <v>5</v>
      </c>
      <c r="J97" s="32">
        <f t="shared" si="4"/>
        <v>0</v>
      </c>
      <c r="K97" s="25" t="str">
        <f>IF(G97="NOT MET","No","")</f>
        <v/>
      </c>
      <c r="L97" s="18"/>
      <c r="M97" s="18"/>
      <c r="N97" s="18"/>
    </row>
    <row r="98" spans="1:14" ht="54" customHeight="1" x14ac:dyDescent="0.45">
      <c r="A98" s="25" t="s">
        <v>444</v>
      </c>
      <c r="B98" s="26" t="s">
        <v>430</v>
      </c>
      <c r="C98" s="26" t="s">
        <v>445</v>
      </c>
      <c r="D98" s="27"/>
      <c r="E98" s="26" t="s">
        <v>446</v>
      </c>
      <c r="F98" s="28"/>
      <c r="G98" s="28"/>
      <c r="H98" s="27" t="s">
        <v>157</v>
      </c>
      <c r="I98" s="32">
        <v>5</v>
      </c>
      <c r="J98" s="32">
        <f t="shared" si="4"/>
        <v>0</v>
      </c>
      <c r="K98" s="25" t="str">
        <f>IF(G98="NOT MET","No","")</f>
        <v/>
      </c>
      <c r="L98" s="18"/>
      <c r="M98" s="18"/>
      <c r="N98" s="18"/>
    </row>
    <row r="99" spans="1:14" ht="54" customHeight="1" x14ac:dyDescent="0.45">
      <c r="A99" s="25" t="s">
        <v>447</v>
      </c>
      <c r="B99" s="26" t="s">
        <v>430</v>
      </c>
      <c r="C99" s="26" t="s">
        <v>448</v>
      </c>
      <c r="D99" s="27"/>
      <c r="E99" s="26" t="s">
        <v>449</v>
      </c>
      <c r="F99" s="28"/>
      <c r="G99" s="28"/>
      <c r="H99" s="27" t="s">
        <v>157</v>
      </c>
      <c r="I99" s="32">
        <v>1</v>
      </c>
      <c r="J99" s="32">
        <f t="shared" si="4"/>
        <v>0</v>
      </c>
      <c r="K99" s="25" t="str">
        <f>IF(G99="NOT MET","Yes","")</f>
        <v/>
      </c>
      <c r="L99" s="18"/>
      <c r="M99" s="18"/>
      <c r="N99" s="18"/>
    </row>
    <row r="100" spans="1:14" ht="54" customHeight="1" x14ac:dyDescent="0.45">
      <c r="A100" s="25" t="s">
        <v>450</v>
      </c>
      <c r="B100" s="26" t="s">
        <v>430</v>
      </c>
      <c r="C100" s="26" t="s">
        <v>451</v>
      </c>
      <c r="D100" s="27"/>
      <c r="E100" s="26" t="s">
        <v>452</v>
      </c>
      <c r="F100" s="28"/>
      <c r="G100" s="28"/>
      <c r="H100" s="27" t="s">
        <v>157</v>
      </c>
      <c r="I100" s="32">
        <v>3</v>
      </c>
      <c r="J100" s="32">
        <f t="shared" si="4"/>
        <v>0</v>
      </c>
      <c r="K100" s="25" t="str">
        <f>IF(G100="NOT MET","No","")</f>
        <v/>
      </c>
      <c r="L100" s="18"/>
      <c r="M100" s="18"/>
      <c r="N100" s="18"/>
    </row>
    <row r="101" spans="1:14" ht="54" customHeight="1" x14ac:dyDescent="0.45">
      <c r="A101" s="25" t="s">
        <v>453</v>
      </c>
      <c r="B101" s="26" t="s">
        <v>430</v>
      </c>
      <c r="C101" s="26" t="s">
        <v>454</v>
      </c>
      <c r="D101" s="27"/>
      <c r="E101" s="26" t="s">
        <v>455</v>
      </c>
      <c r="F101" s="28"/>
      <c r="G101" s="28"/>
      <c r="H101" s="27" t="s">
        <v>157</v>
      </c>
      <c r="I101" s="32">
        <v>1</v>
      </c>
      <c r="J101" s="32">
        <f t="shared" si="4"/>
        <v>0</v>
      </c>
      <c r="K101" s="25" t="str">
        <f>IF(G101="NOT MET","Yes","")</f>
        <v/>
      </c>
      <c r="L101" s="18"/>
      <c r="M101" s="18"/>
      <c r="N101" s="18"/>
    </row>
    <row r="102" spans="1:14" ht="54" customHeight="1" x14ac:dyDescent="0.45">
      <c r="A102" s="25" t="s">
        <v>456</v>
      </c>
      <c r="B102" s="26" t="s">
        <v>430</v>
      </c>
      <c r="C102" s="26" t="s">
        <v>457</v>
      </c>
      <c r="D102" s="27"/>
      <c r="E102" s="26" t="s">
        <v>458</v>
      </c>
      <c r="F102" s="28"/>
      <c r="G102" s="28"/>
      <c r="H102" s="27" t="s">
        <v>157</v>
      </c>
      <c r="I102" s="32">
        <v>1</v>
      </c>
      <c r="J102" s="32">
        <f t="shared" ref="J102:J133" si="7">IF(AND(G102="NOT MET",ISNUMBER(I102)),I102,0)</f>
        <v>0</v>
      </c>
      <c r="K102" s="25" t="str">
        <f>IF(G102="NOT MET","Yes","")</f>
        <v/>
      </c>
      <c r="L102" s="18"/>
      <c r="M102" s="18"/>
      <c r="N102" s="18"/>
    </row>
    <row r="103" spans="1:14" ht="54" customHeight="1" x14ac:dyDescent="0.45">
      <c r="A103" s="25" t="s">
        <v>459</v>
      </c>
      <c r="B103" s="26" t="s">
        <v>430</v>
      </c>
      <c r="C103" s="26" t="s">
        <v>460</v>
      </c>
      <c r="D103" s="27"/>
      <c r="E103" s="26" t="s">
        <v>461</v>
      </c>
      <c r="F103" s="28"/>
      <c r="G103" s="28"/>
      <c r="H103" s="28" t="s">
        <v>297</v>
      </c>
      <c r="I103" s="32">
        <f>IF(H103="Yes",3,5)</f>
        <v>5</v>
      </c>
      <c r="J103" s="32">
        <f t="shared" si="7"/>
        <v>0</v>
      </c>
      <c r="K103" s="25" t="str">
        <f>IF(G103="NOT MET",IF(H103="Yes","Yes","No"),"")</f>
        <v/>
      </c>
      <c r="L103" s="18"/>
      <c r="M103" s="18"/>
      <c r="N103" s="18"/>
    </row>
    <row r="104" spans="1:14" ht="54" customHeight="1" x14ac:dyDescent="0.45">
      <c r="A104" s="25" t="s">
        <v>462</v>
      </c>
      <c r="B104" s="26" t="s">
        <v>430</v>
      </c>
      <c r="C104" s="26" t="s">
        <v>463</v>
      </c>
      <c r="D104" s="27"/>
      <c r="E104" s="26" t="s">
        <v>464</v>
      </c>
      <c r="F104" s="28"/>
      <c r="G104" s="28"/>
      <c r="H104" s="27" t="s">
        <v>157</v>
      </c>
      <c r="I104" s="32">
        <v>1</v>
      </c>
      <c r="J104" s="32">
        <f t="shared" si="7"/>
        <v>0</v>
      </c>
      <c r="K104" s="25" t="str">
        <f>IF(G104="NOT MET","Yes","")</f>
        <v/>
      </c>
      <c r="L104" s="18"/>
      <c r="M104" s="18"/>
      <c r="N104" s="18"/>
    </row>
    <row r="105" spans="1:14" ht="54" customHeight="1" x14ac:dyDescent="0.45">
      <c r="A105" s="25" t="s">
        <v>465</v>
      </c>
      <c r="B105" s="26" t="s">
        <v>430</v>
      </c>
      <c r="C105" s="26" t="s">
        <v>466</v>
      </c>
      <c r="D105" s="27"/>
      <c r="E105" s="26" t="s">
        <v>467</v>
      </c>
      <c r="F105" s="28"/>
      <c r="G105" s="28"/>
      <c r="H105" s="27" t="s">
        <v>157</v>
      </c>
      <c r="I105" s="32">
        <v>1</v>
      </c>
      <c r="J105" s="32">
        <f t="shared" si="7"/>
        <v>0</v>
      </c>
      <c r="K105" s="25" t="str">
        <f>IF(G105="NOT MET","Yes","")</f>
        <v/>
      </c>
      <c r="L105" s="18"/>
      <c r="M105" s="18"/>
      <c r="N105" s="18"/>
    </row>
    <row r="106" spans="1:14" ht="54" customHeight="1" x14ac:dyDescent="0.45">
      <c r="A106" s="25" t="s">
        <v>468</v>
      </c>
      <c r="B106" s="26" t="s">
        <v>430</v>
      </c>
      <c r="C106" s="26" t="s">
        <v>469</v>
      </c>
      <c r="D106" s="27"/>
      <c r="E106" s="26" t="s">
        <v>470</v>
      </c>
      <c r="F106" s="28"/>
      <c r="G106" s="28"/>
      <c r="H106" s="27" t="s">
        <v>157</v>
      </c>
      <c r="I106" s="32">
        <v>1</v>
      </c>
      <c r="J106" s="32">
        <f t="shared" si="7"/>
        <v>0</v>
      </c>
      <c r="K106" s="25" t="str">
        <f>IF(G106="NOT MET","Yes","")</f>
        <v/>
      </c>
      <c r="L106" s="18"/>
      <c r="M106" s="18"/>
      <c r="N106" s="18"/>
    </row>
    <row r="107" spans="1:14" ht="54" customHeight="1" x14ac:dyDescent="0.45">
      <c r="A107" s="25" t="s">
        <v>471</v>
      </c>
      <c r="B107" s="26" t="s">
        <v>430</v>
      </c>
      <c r="C107" s="26" t="s">
        <v>472</v>
      </c>
      <c r="D107" s="27"/>
      <c r="E107" s="26" t="s">
        <v>473</v>
      </c>
      <c r="F107" s="28"/>
      <c r="G107" s="28"/>
      <c r="H107" s="27" t="s">
        <v>157</v>
      </c>
      <c r="I107" s="32">
        <v>5</v>
      </c>
      <c r="J107" s="32">
        <f t="shared" si="7"/>
        <v>0</v>
      </c>
      <c r="K107" s="25" t="str">
        <f>IF(G107="NOT MET","No","")</f>
        <v/>
      </c>
      <c r="L107" s="18"/>
      <c r="M107" s="18"/>
      <c r="N107" s="18"/>
    </row>
    <row r="108" spans="1:14" ht="54" customHeight="1" x14ac:dyDescent="0.45">
      <c r="A108" s="25" t="s">
        <v>474</v>
      </c>
      <c r="B108" s="26" t="s">
        <v>430</v>
      </c>
      <c r="C108" s="26" t="s">
        <v>475</v>
      </c>
      <c r="D108" s="27"/>
      <c r="E108" s="26" t="s">
        <v>476</v>
      </c>
      <c r="F108" s="28"/>
      <c r="G108" s="28"/>
      <c r="H108" s="27" t="s">
        <v>157</v>
      </c>
      <c r="I108" s="32">
        <v>1</v>
      </c>
      <c r="J108" s="32">
        <f t="shared" si="7"/>
        <v>0</v>
      </c>
      <c r="K108" s="25" t="str">
        <f>IF(G108="NOT MET","Yes","")</f>
        <v/>
      </c>
      <c r="L108" s="18"/>
      <c r="M108" s="18"/>
      <c r="N108" s="18"/>
    </row>
    <row r="109" spans="1:14" ht="54" customHeight="1" x14ac:dyDescent="0.45">
      <c r="A109" s="29" t="s">
        <v>477</v>
      </c>
      <c r="B109" s="30" t="s">
        <v>478</v>
      </c>
      <c r="C109" s="30" t="s">
        <v>479</v>
      </c>
      <c r="D109" s="31" t="s">
        <v>155</v>
      </c>
      <c r="E109" s="30" t="s">
        <v>480</v>
      </c>
      <c r="F109" s="28"/>
      <c r="G109" s="28"/>
      <c r="H109" s="31" t="s">
        <v>157</v>
      </c>
      <c r="I109" s="33">
        <v>5</v>
      </c>
      <c r="J109" s="33">
        <f t="shared" si="7"/>
        <v>0</v>
      </c>
      <c r="K109" s="29" t="str">
        <f t="shared" ref="K109:K115" si="8">IF(G109="NOT MET","No","")</f>
        <v/>
      </c>
      <c r="L109" s="18"/>
      <c r="M109" s="18"/>
      <c r="N109" s="18"/>
    </row>
    <row r="110" spans="1:14" ht="54" customHeight="1" x14ac:dyDescent="0.45">
      <c r="A110" s="29" t="s">
        <v>481</v>
      </c>
      <c r="B110" s="30" t="s">
        <v>478</v>
      </c>
      <c r="C110" s="30" t="s">
        <v>482</v>
      </c>
      <c r="D110" s="31" t="s">
        <v>155</v>
      </c>
      <c r="E110" s="30" t="s">
        <v>483</v>
      </c>
      <c r="F110" s="28"/>
      <c r="G110" s="28"/>
      <c r="H110" s="31" t="s">
        <v>157</v>
      </c>
      <c r="I110" s="33">
        <v>5</v>
      </c>
      <c r="J110" s="33">
        <f t="shared" si="7"/>
        <v>0</v>
      </c>
      <c r="K110" s="29" t="str">
        <f t="shared" si="8"/>
        <v/>
      </c>
      <c r="L110" s="18"/>
      <c r="M110" s="18"/>
      <c r="N110" s="18"/>
    </row>
    <row r="111" spans="1:14" ht="54" customHeight="1" x14ac:dyDescent="0.45">
      <c r="A111" s="29" t="s">
        <v>484</v>
      </c>
      <c r="B111" s="30" t="s">
        <v>478</v>
      </c>
      <c r="C111" s="30" t="s">
        <v>485</v>
      </c>
      <c r="D111" s="31"/>
      <c r="E111" s="30" t="s">
        <v>486</v>
      </c>
      <c r="F111" s="28"/>
      <c r="G111" s="28"/>
      <c r="H111" s="31" t="s">
        <v>157</v>
      </c>
      <c r="I111" s="33">
        <v>5</v>
      </c>
      <c r="J111" s="33">
        <f t="shared" si="7"/>
        <v>0</v>
      </c>
      <c r="K111" s="29" t="str">
        <f t="shared" si="8"/>
        <v/>
      </c>
      <c r="L111" s="18"/>
      <c r="M111" s="18"/>
      <c r="N111" s="18"/>
    </row>
    <row r="112" spans="1:14" ht="54" customHeight="1" x14ac:dyDescent="0.45">
      <c r="A112" s="29" t="s">
        <v>487</v>
      </c>
      <c r="B112" s="30" t="s">
        <v>478</v>
      </c>
      <c r="C112" s="30" t="s">
        <v>137</v>
      </c>
      <c r="D112" s="31" t="s">
        <v>155</v>
      </c>
      <c r="E112" s="30" t="s">
        <v>488</v>
      </c>
      <c r="F112" s="28"/>
      <c r="G112" s="28"/>
      <c r="H112" s="31" t="s">
        <v>157</v>
      </c>
      <c r="I112" s="33">
        <v>5</v>
      </c>
      <c r="J112" s="33">
        <f t="shared" si="7"/>
        <v>0</v>
      </c>
      <c r="K112" s="29" t="str">
        <f t="shared" si="8"/>
        <v/>
      </c>
      <c r="L112" s="18"/>
      <c r="M112" s="18"/>
      <c r="N112" s="18"/>
    </row>
    <row r="113" spans="1:14" ht="54" customHeight="1" x14ac:dyDescent="0.45">
      <c r="A113" s="29" t="s">
        <v>489</v>
      </c>
      <c r="B113" s="30" t="s">
        <v>478</v>
      </c>
      <c r="C113" s="30" t="s">
        <v>490</v>
      </c>
      <c r="D113" s="31" t="s">
        <v>155</v>
      </c>
      <c r="E113" s="30" t="s">
        <v>491</v>
      </c>
      <c r="F113" s="28"/>
      <c r="G113" s="28"/>
      <c r="H113" s="31" t="s">
        <v>157</v>
      </c>
      <c r="I113" s="33">
        <v>3</v>
      </c>
      <c r="J113" s="33">
        <f t="shared" si="7"/>
        <v>0</v>
      </c>
      <c r="K113" s="29" t="str">
        <f t="shared" si="8"/>
        <v/>
      </c>
      <c r="L113" s="18"/>
      <c r="M113" s="18"/>
      <c r="N113" s="18"/>
    </row>
    <row r="114" spans="1:14" ht="54" customHeight="1" x14ac:dyDescent="0.45">
      <c r="A114" s="29" t="s">
        <v>492</v>
      </c>
      <c r="B114" s="30" t="s">
        <v>478</v>
      </c>
      <c r="C114" s="30" t="s">
        <v>493</v>
      </c>
      <c r="D114" s="31"/>
      <c r="E114" s="30" t="s">
        <v>494</v>
      </c>
      <c r="F114" s="28"/>
      <c r="G114" s="28"/>
      <c r="H114" s="31" t="s">
        <v>157</v>
      </c>
      <c r="I114" s="33">
        <v>5</v>
      </c>
      <c r="J114" s="33">
        <f t="shared" si="7"/>
        <v>0</v>
      </c>
      <c r="K114" s="29" t="str">
        <f t="shared" si="8"/>
        <v/>
      </c>
      <c r="L114" s="18"/>
      <c r="M114" s="18"/>
      <c r="N114" s="18"/>
    </row>
    <row r="115" spans="1:14" ht="54" customHeight="1" x14ac:dyDescent="0.45">
      <c r="A115" s="29" t="s">
        <v>495</v>
      </c>
      <c r="B115" s="30" t="s">
        <v>478</v>
      </c>
      <c r="C115" s="30" t="s">
        <v>496</v>
      </c>
      <c r="D115" s="31"/>
      <c r="E115" s="30" t="s">
        <v>497</v>
      </c>
      <c r="F115" s="28"/>
      <c r="G115" s="28"/>
      <c r="H115" s="31" t="s">
        <v>157</v>
      </c>
      <c r="I115" s="33">
        <v>3</v>
      </c>
      <c r="J115" s="33">
        <f t="shared" si="7"/>
        <v>0</v>
      </c>
      <c r="K115" s="29" t="str">
        <f t="shared" si="8"/>
        <v/>
      </c>
      <c r="L115" s="18"/>
      <c r="M115" s="18"/>
      <c r="N115" s="18"/>
    </row>
  </sheetData>
  <autoFilter ref="A5:N115" xr:uid="{00000000-0009-0000-0000-000003000000}"/>
  <conditionalFormatting sqref="G6:G115">
    <cfRule type="cellIs" dxfId="21" priority="1" operator="equal">
      <formula>"MET"</formula>
    </cfRule>
    <cfRule type="cellIs" dxfId="20" priority="2" operator="equal">
      <formula>"NOT MET"</formula>
    </cfRule>
    <cfRule type="cellIs" dxfId="19" priority="3" operator="equal">
      <formula>"N/A"</formula>
    </cfRule>
  </conditionalFormatting>
  <conditionalFormatting sqref="J6:J115">
    <cfRule type="cellIs" dxfId="18" priority="6" operator="greaterThan">
      <formula>0</formula>
    </cfRule>
  </conditionalFormatting>
  <conditionalFormatting sqref="K6:K115">
    <cfRule type="cellIs" dxfId="17" priority="4" operator="equal">
      <formula>"No"</formula>
    </cfRule>
    <cfRule type="cellIs" dxfId="16" priority="5" operator="equal">
      <formula>"Yes"</formula>
    </cfRule>
  </conditionalFormatting>
  <dataValidations count="3">
    <dataValidation type="list" allowBlank="1" showInputMessage="1" errorTitle="Invalid entry" error="Please choose a value from the list." prompt="MET / NOT MET / N/A. N/A is scored as MET." sqref="G6:G115" xr:uid="{00000000-0002-0000-0300-000000000000}">
      <formula1>"MET,NOT MET,N/A"</formula1>
    </dataValidation>
    <dataValidation type="list" allowBlank="1" showInputMessage="1" errorTitle="Invalid entry" error="Please choose a value from the list." prompt="Who implements the requirement" sqref="F6:F115" xr:uid="{00000000-0002-0000-0300-000001000000}">
      <formula1>"Internal,Shared,ESP,Inherited"</formula1>
    </dataValidation>
    <dataValidation type="list" allowBlank="1" showInputMessage="1" prompt="Yes = partially implemented, scored at 3 points instead of 5" sqref="H51 H103" xr:uid="{00000000-0002-0000-0300-000002000000}">
      <formula1>"Yes,No"</formula1>
    </dataValidation>
  </dataValidations>
  <printOptions horizontalCentered="1"/>
  <pageMargins left="0.4" right="0.4" top="1" bottom="1" header="0.5" footer="0.5"/>
  <pageSetup paperSize="9" fitToHeight="0" orientation="landscape"/>
  <headerFooter>
    <oddFooter>&amp;L&amp;8 CMMC Level 1 and Level 2 Readiness Workbook&amp;C&amp;8 © Muhammad Anwar · muhammad-anwar.com&amp;R&amp;8 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106"/>
  <sheetViews>
    <sheetView workbookViewId="0">
      <pane xSplit="2" ySplit="5" topLeftCell="C6" activePane="bottomRight" state="frozen"/>
      <selection pane="topRight"/>
      <selection pane="bottomLeft"/>
      <selection pane="bottomRight"/>
    </sheetView>
  </sheetViews>
  <sheetFormatPr defaultRowHeight="14.25" x14ac:dyDescent="0.45"/>
  <cols>
    <col min="1" max="1" width="11" customWidth="1"/>
    <col min="2" max="2" width="15" customWidth="1"/>
    <col min="3" max="3" width="40" customWidth="1"/>
    <col min="4" max="4" width="9" customWidth="1"/>
    <col min="5" max="5" width="10" customWidth="1"/>
    <col min="6" max="6" width="42" customWidth="1"/>
    <col min="7" max="7" width="16" customWidth="1"/>
    <col min="8" max="8" width="20" customWidth="1"/>
    <col min="9" max="12" width="13" customWidth="1"/>
  </cols>
  <sheetData>
    <row r="1" spans="1:12" ht="30" customHeight="1" x14ac:dyDescent="0.45">
      <c r="A1" s="12" t="s">
        <v>498</v>
      </c>
      <c r="B1" s="13"/>
      <c r="C1" s="13"/>
      <c r="D1" s="13"/>
      <c r="E1" s="13"/>
      <c r="F1" s="13"/>
      <c r="G1" s="13"/>
      <c r="H1" s="13"/>
      <c r="I1" s="13"/>
      <c r="J1" s="13"/>
      <c r="K1" s="13"/>
      <c r="L1" s="14" t="s">
        <v>48</v>
      </c>
    </row>
    <row r="2" spans="1:12" ht="18" customHeight="1" x14ac:dyDescent="0.45">
      <c r="A2" s="15" t="s">
        <v>499</v>
      </c>
      <c r="B2" s="13"/>
      <c r="C2" s="13"/>
      <c r="D2" s="13"/>
      <c r="E2" s="13"/>
      <c r="F2" s="13"/>
      <c r="G2" s="13"/>
      <c r="H2" s="13"/>
      <c r="I2" s="13"/>
      <c r="J2" s="13"/>
      <c r="K2" s="13"/>
      <c r="L2" s="13"/>
    </row>
    <row r="3" spans="1:12" ht="4.05" customHeight="1" x14ac:dyDescent="0.45">
      <c r="A3" s="2"/>
      <c r="B3" s="2"/>
      <c r="C3" s="2"/>
      <c r="D3" s="3"/>
      <c r="E3" s="3"/>
      <c r="F3" s="3"/>
      <c r="G3" s="4"/>
      <c r="H3" s="4"/>
      <c r="I3" s="4"/>
      <c r="J3" s="5"/>
      <c r="K3" s="5"/>
      <c r="L3" s="5"/>
    </row>
    <row r="5" spans="1:12" ht="32" customHeight="1" x14ac:dyDescent="0.45">
      <c r="A5" s="24" t="s">
        <v>500</v>
      </c>
      <c r="B5" s="24" t="s">
        <v>89</v>
      </c>
      <c r="C5" s="24" t="s">
        <v>501</v>
      </c>
      <c r="D5" s="24" t="s">
        <v>149</v>
      </c>
      <c r="E5" s="24" t="s">
        <v>502</v>
      </c>
      <c r="F5" s="24" t="s">
        <v>503</v>
      </c>
      <c r="G5" s="24" t="s">
        <v>504</v>
      </c>
      <c r="H5" s="24" t="s">
        <v>505</v>
      </c>
      <c r="I5" s="24" t="s">
        <v>506</v>
      </c>
      <c r="J5" s="24" t="s">
        <v>92</v>
      </c>
      <c r="K5" s="24" t="s">
        <v>507</v>
      </c>
      <c r="L5" s="24" t="s">
        <v>508</v>
      </c>
    </row>
    <row r="6" spans="1:12" ht="36" customHeight="1" x14ac:dyDescent="0.45">
      <c r="A6" s="34" t="s">
        <v>509</v>
      </c>
      <c r="B6" s="34" t="s">
        <v>459</v>
      </c>
      <c r="C6" s="35" t="s">
        <v>510</v>
      </c>
      <c r="D6" s="33">
        <f>IF(B6="","",IFERROR(INDEX('Level 2 (CUI)'!$I$6:$I$115,MATCH(B6,'Level 2 (CUI)'!$A$6:$A$115,0)),"Check ID"))</f>
        <v>5</v>
      </c>
      <c r="E6" s="31" t="str">
        <f>IF(B6="","",IFERROR(IF(INDEX('Level 2 (CUI)'!$K$6:$K$115,MATCH(B6,'Level 2 (CUI)'!$A$6:$A$115,0))="","Not a gap",INDEX('Level 2 (CUI)'!$K$6:$K$115,MATCH(B6,'Level 2 (CUI)'!$A$6:$A$115,0))),"Check ID"))</f>
        <v>Not a gap</v>
      </c>
      <c r="F6" s="35" t="s">
        <v>511</v>
      </c>
      <c r="G6" s="35" t="s">
        <v>512</v>
      </c>
      <c r="H6" s="35" t="s">
        <v>513</v>
      </c>
      <c r="I6" s="36" t="s">
        <v>514</v>
      </c>
      <c r="J6" s="34" t="s">
        <v>515</v>
      </c>
      <c r="K6" s="36"/>
      <c r="L6" s="33" t="str">
        <f ca="1">IF(OR(B6="",J6="Closed",J6="Verified",'Scope &amp; Profile'!$B$23=""),"",'Scope &amp; Profile'!$B$23-TODAY())</f>
        <v/>
      </c>
    </row>
    <row r="7" spans="1:12" ht="22.05" customHeight="1" x14ac:dyDescent="0.45">
      <c r="A7" s="28"/>
      <c r="B7" s="28"/>
      <c r="C7" s="18"/>
      <c r="D7" s="32" t="str">
        <f>IF(B7="","",IFERROR(INDEX('Level 2 (CUI)'!$I$6:$I$115,MATCH(B7,'Level 2 (CUI)'!$A$6:$A$115,0)),"Check ID"))</f>
        <v/>
      </c>
      <c r="E7" s="27" t="str">
        <f>IF(B7="","",IFERROR(IF(INDEX('Level 2 (CUI)'!$K$6:$K$115,MATCH(B7,'Level 2 (CUI)'!$A$6:$A$115,0))="","Not a gap",INDEX('Level 2 (CUI)'!$K$6:$K$115,MATCH(B7,'Level 2 (CUI)'!$A$6:$A$115,0))),"Check ID"))</f>
        <v/>
      </c>
      <c r="F7" s="18"/>
      <c r="G7" s="18"/>
      <c r="H7" s="18"/>
      <c r="I7" s="37"/>
      <c r="J7" s="28"/>
      <c r="K7" s="37"/>
      <c r="L7" s="32" t="str">
        <f ca="1">IF(OR(B7="",J7="Closed",J7="Verified",'Scope &amp; Profile'!$B$23=""),"",'Scope &amp; Profile'!$B$23-TODAY())</f>
        <v/>
      </c>
    </row>
    <row r="8" spans="1:12" ht="22.05" customHeight="1" x14ac:dyDescent="0.45">
      <c r="A8" s="28"/>
      <c r="B8" s="28"/>
      <c r="C8" s="18"/>
      <c r="D8" s="32" t="str">
        <f>IF(B8="","",IFERROR(INDEX('Level 2 (CUI)'!$I$6:$I$115,MATCH(B8,'Level 2 (CUI)'!$A$6:$A$115,0)),"Check ID"))</f>
        <v/>
      </c>
      <c r="E8" s="27" t="str">
        <f>IF(B8="","",IFERROR(IF(INDEX('Level 2 (CUI)'!$K$6:$K$115,MATCH(B8,'Level 2 (CUI)'!$A$6:$A$115,0))="","Not a gap",INDEX('Level 2 (CUI)'!$K$6:$K$115,MATCH(B8,'Level 2 (CUI)'!$A$6:$A$115,0))),"Check ID"))</f>
        <v/>
      </c>
      <c r="F8" s="18"/>
      <c r="G8" s="18"/>
      <c r="H8" s="18"/>
      <c r="I8" s="37"/>
      <c r="J8" s="28"/>
      <c r="K8" s="37"/>
      <c r="L8" s="32" t="str">
        <f ca="1">IF(OR(B8="",J8="Closed",J8="Verified",'Scope &amp; Profile'!$B$23=""),"",'Scope &amp; Profile'!$B$23-TODAY())</f>
        <v/>
      </c>
    </row>
    <row r="9" spans="1:12" ht="22.05" customHeight="1" x14ac:dyDescent="0.45">
      <c r="A9" s="28"/>
      <c r="B9" s="28"/>
      <c r="C9" s="18"/>
      <c r="D9" s="32" t="str">
        <f>IF(B9="","",IFERROR(INDEX('Level 2 (CUI)'!$I$6:$I$115,MATCH(B9,'Level 2 (CUI)'!$A$6:$A$115,0)),"Check ID"))</f>
        <v/>
      </c>
      <c r="E9" s="27" t="str">
        <f>IF(B9="","",IFERROR(IF(INDEX('Level 2 (CUI)'!$K$6:$K$115,MATCH(B9,'Level 2 (CUI)'!$A$6:$A$115,0))="","Not a gap",INDEX('Level 2 (CUI)'!$K$6:$K$115,MATCH(B9,'Level 2 (CUI)'!$A$6:$A$115,0))),"Check ID"))</f>
        <v/>
      </c>
      <c r="F9" s="18"/>
      <c r="G9" s="18"/>
      <c r="H9" s="18"/>
      <c r="I9" s="37"/>
      <c r="J9" s="28"/>
      <c r="K9" s="37"/>
      <c r="L9" s="32" t="str">
        <f ca="1">IF(OR(B9="",J9="Closed",J9="Verified",'Scope &amp; Profile'!$B$23=""),"",'Scope &amp; Profile'!$B$23-TODAY())</f>
        <v/>
      </c>
    </row>
    <row r="10" spans="1:12" ht="22.05" customHeight="1" x14ac:dyDescent="0.45">
      <c r="A10" s="28"/>
      <c r="B10" s="28"/>
      <c r="C10" s="18"/>
      <c r="D10" s="32" t="str">
        <f>IF(B10="","",IFERROR(INDEX('Level 2 (CUI)'!$I$6:$I$115,MATCH(B10,'Level 2 (CUI)'!$A$6:$A$115,0)),"Check ID"))</f>
        <v/>
      </c>
      <c r="E10" s="27" t="str">
        <f>IF(B10="","",IFERROR(IF(INDEX('Level 2 (CUI)'!$K$6:$K$115,MATCH(B10,'Level 2 (CUI)'!$A$6:$A$115,0))="","Not a gap",INDEX('Level 2 (CUI)'!$K$6:$K$115,MATCH(B10,'Level 2 (CUI)'!$A$6:$A$115,0))),"Check ID"))</f>
        <v/>
      </c>
      <c r="F10" s="18"/>
      <c r="G10" s="18"/>
      <c r="H10" s="18"/>
      <c r="I10" s="37"/>
      <c r="J10" s="28"/>
      <c r="K10" s="37"/>
      <c r="L10" s="32" t="str">
        <f ca="1">IF(OR(B10="",J10="Closed",J10="Verified",'Scope &amp; Profile'!$B$23=""),"",'Scope &amp; Profile'!$B$23-TODAY())</f>
        <v/>
      </c>
    </row>
    <row r="11" spans="1:12" ht="22.05" customHeight="1" x14ac:dyDescent="0.45">
      <c r="A11" s="28"/>
      <c r="B11" s="28"/>
      <c r="C11" s="18"/>
      <c r="D11" s="32" t="str">
        <f>IF(B11="","",IFERROR(INDEX('Level 2 (CUI)'!$I$6:$I$115,MATCH(B11,'Level 2 (CUI)'!$A$6:$A$115,0)),"Check ID"))</f>
        <v/>
      </c>
      <c r="E11" s="27" t="str">
        <f>IF(B11="","",IFERROR(IF(INDEX('Level 2 (CUI)'!$K$6:$K$115,MATCH(B11,'Level 2 (CUI)'!$A$6:$A$115,0))="","Not a gap",INDEX('Level 2 (CUI)'!$K$6:$K$115,MATCH(B11,'Level 2 (CUI)'!$A$6:$A$115,0))),"Check ID"))</f>
        <v/>
      </c>
      <c r="F11" s="18"/>
      <c r="G11" s="18"/>
      <c r="H11" s="18"/>
      <c r="I11" s="37"/>
      <c r="J11" s="28"/>
      <c r="K11" s="37"/>
      <c r="L11" s="32" t="str">
        <f ca="1">IF(OR(B11="",J11="Closed",J11="Verified",'Scope &amp; Profile'!$B$23=""),"",'Scope &amp; Profile'!$B$23-TODAY())</f>
        <v/>
      </c>
    </row>
    <row r="12" spans="1:12" ht="22.05" customHeight="1" x14ac:dyDescent="0.45">
      <c r="A12" s="28"/>
      <c r="B12" s="28"/>
      <c r="C12" s="18"/>
      <c r="D12" s="32" t="str">
        <f>IF(B12="","",IFERROR(INDEX('Level 2 (CUI)'!$I$6:$I$115,MATCH(B12,'Level 2 (CUI)'!$A$6:$A$115,0)),"Check ID"))</f>
        <v/>
      </c>
      <c r="E12" s="27" t="str">
        <f>IF(B12="","",IFERROR(IF(INDEX('Level 2 (CUI)'!$K$6:$K$115,MATCH(B12,'Level 2 (CUI)'!$A$6:$A$115,0))="","Not a gap",INDEX('Level 2 (CUI)'!$K$6:$K$115,MATCH(B12,'Level 2 (CUI)'!$A$6:$A$115,0))),"Check ID"))</f>
        <v/>
      </c>
      <c r="F12" s="18"/>
      <c r="G12" s="18"/>
      <c r="H12" s="18"/>
      <c r="I12" s="37"/>
      <c r="J12" s="28"/>
      <c r="K12" s="37"/>
      <c r="L12" s="32" t="str">
        <f ca="1">IF(OR(B12="",J12="Closed",J12="Verified",'Scope &amp; Profile'!$B$23=""),"",'Scope &amp; Profile'!$B$23-TODAY())</f>
        <v/>
      </c>
    </row>
    <row r="13" spans="1:12" ht="22.05" customHeight="1" x14ac:dyDescent="0.45">
      <c r="A13" s="28"/>
      <c r="B13" s="28"/>
      <c r="C13" s="18"/>
      <c r="D13" s="32" t="str">
        <f>IF(B13="","",IFERROR(INDEX('Level 2 (CUI)'!$I$6:$I$115,MATCH(B13,'Level 2 (CUI)'!$A$6:$A$115,0)),"Check ID"))</f>
        <v/>
      </c>
      <c r="E13" s="27" t="str">
        <f>IF(B13="","",IFERROR(IF(INDEX('Level 2 (CUI)'!$K$6:$K$115,MATCH(B13,'Level 2 (CUI)'!$A$6:$A$115,0))="","Not a gap",INDEX('Level 2 (CUI)'!$K$6:$K$115,MATCH(B13,'Level 2 (CUI)'!$A$6:$A$115,0))),"Check ID"))</f>
        <v/>
      </c>
      <c r="F13" s="18"/>
      <c r="G13" s="18"/>
      <c r="H13" s="18"/>
      <c r="I13" s="37"/>
      <c r="J13" s="28"/>
      <c r="K13" s="37"/>
      <c r="L13" s="32" t="str">
        <f ca="1">IF(OR(B13="",J13="Closed",J13="Verified",'Scope &amp; Profile'!$B$23=""),"",'Scope &amp; Profile'!$B$23-TODAY())</f>
        <v/>
      </c>
    </row>
    <row r="14" spans="1:12" ht="22.05" customHeight="1" x14ac:dyDescent="0.45">
      <c r="A14" s="28"/>
      <c r="B14" s="28"/>
      <c r="C14" s="18"/>
      <c r="D14" s="32" t="str">
        <f>IF(B14="","",IFERROR(INDEX('Level 2 (CUI)'!$I$6:$I$115,MATCH(B14,'Level 2 (CUI)'!$A$6:$A$115,0)),"Check ID"))</f>
        <v/>
      </c>
      <c r="E14" s="27" t="str">
        <f>IF(B14="","",IFERROR(IF(INDEX('Level 2 (CUI)'!$K$6:$K$115,MATCH(B14,'Level 2 (CUI)'!$A$6:$A$115,0))="","Not a gap",INDEX('Level 2 (CUI)'!$K$6:$K$115,MATCH(B14,'Level 2 (CUI)'!$A$6:$A$115,0))),"Check ID"))</f>
        <v/>
      </c>
      <c r="F14" s="18"/>
      <c r="G14" s="18"/>
      <c r="H14" s="18"/>
      <c r="I14" s="37"/>
      <c r="J14" s="28"/>
      <c r="K14" s="37"/>
      <c r="L14" s="32" t="str">
        <f ca="1">IF(OR(B14="",J14="Closed",J14="Verified",'Scope &amp; Profile'!$B$23=""),"",'Scope &amp; Profile'!$B$23-TODAY())</f>
        <v/>
      </c>
    </row>
    <row r="15" spans="1:12" ht="22.05" customHeight="1" x14ac:dyDescent="0.45">
      <c r="A15" s="28"/>
      <c r="B15" s="28"/>
      <c r="C15" s="18"/>
      <c r="D15" s="32" t="str">
        <f>IF(B15="","",IFERROR(INDEX('Level 2 (CUI)'!$I$6:$I$115,MATCH(B15,'Level 2 (CUI)'!$A$6:$A$115,0)),"Check ID"))</f>
        <v/>
      </c>
      <c r="E15" s="27" t="str">
        <f>IF(B15="","",IFERROR(IF(INDEX('Level 2 (CUI)'!$K$6:$K$115,MATCH(B15,'Level 2 (CUI)'!$A$6:$A$115,0))="","Not a gap",INDEX('Level 2 (CUI)'!$K$6:$K$115,MATCH(B15,'Level 2 (CUI)'!$A$6:$A$115,0))),"Check ID"))</f>
        <v/>
      </c>
      <c r="F15" s="18"/>
      <c r="G15" s="18"/>
      <c r="H15" s="18"/>
      <c r="I15" s="37"/>
      <c r="J15" s="28"/>
      <c r="K15" s="37"/>
      <c r="L15" s="32" t="str">
        <f ca="1">IF(OR(B15="",J15="Closed",J15="Verified",'Scope &amp; Profile'!$B$23=""),"",'Scope &amp; Profile'!$B$23-TODAY())</f>
        <v/>
      </c>
    </row>
    <row r="16" spans="1:12" ht="22.05" customHeight="1" x14ac:dyDescent="0.45">
      <c r="A16" s="28"/>
      <c r="B16" s="28"/>
      <c r="C16" s="18"/>
      <c r="D16" s="32" t="str">
        <f>IF(B16="","",IFERROR(INDEX('Level 2 (CUI)'!$I$6:$I$115,MATCH(B16,'Level 2 (CUI)'!$A$6:$A$115,0)),"Check ID"))</f>
        <v/>
      </c>
      <c r="E16" s="27" t="str">
        <f>IF(B16="","",IFERROR(IF(INDEX('Level 2 (CUI)'!$K$6:$K$115,MATCH(B16,'Level 2 (CUI)'!$A$6:$A$115,0))="","Not a gap",INDEX('Level 2 (CUI)'!$K$6:$K$115,MATCH(B16,'Level 2 (CUI)'!$A$6:$A$115,0))),"Check ID"))</f>
        <v/>
      </c>
      <c r="F16" s="18"/>
      <c r="G16" s="18"/>
      <c r="H16" s="18"/>
      <c r="I16" s="37"/>
      <c r="J16" s="28"/>
      <c r="K16" s="37"/>
      <c r="L16" s="32" t="str">
        <f ca="1">IF(OR(B16="",J16="Closed",J16="Verified",'Scope &amp; Profile'!$B$23=""),"",'Scope &amp; Profile'!$B$23-TODAY())</f>
        <v/>
      </c>
    </row>
    <row r="17" spans="1:12" ht="22.05" customHeight="1" x14ac:dyDescent="0.45">
      <c r="A17" s="28"/>
      <c r="B17" s="28"/>
      <c r="C17" s="18"/>
      <c r="D17" s="32" t="str">
        <f>IF(B17="","",IFERROR(INDEX('Level 2 (CUI)'!$I$6:$I$115,MATCH(B17,'Level 2 (CUI)'!$A$6:$A$115,0)),"Check ID"))</f>
        <v/>
      </c>
      <c r="E17" s="27" t="str">
        <f>IF(B17="","",IFERROR(IF(INDEX('Level 2 (CUI)'!$K$6:$K$115,MATCH(B17,'Level 2 (CUI)'!$A$6:$A$115,0))="","Not a gap",INDEX('Level 2 (CUI)'!$K$6:$K$115,MATCH(B17,'Level 2 (CUI)'!$A$6:$A$115,0))),"Check ID"))</f>
        <v/>
      </c>
      <c r="F17" s="18"/>
      <c r="G17" s="18"/>
      <c r="H17" s="18"/>
      <c r="I17" s="37"/>
      <c r="J17" s="28"/>
      <c r="K17" s="37"/>
      <c r="L17" s="32" t="str">
        <f ca="1">IF(OR(B17="",J17="Closed",J17="Verified",'Scope &amp; Profile'!$B$23=""),"",'Scope &amp; Profile'!$B$23-TODAY())</f>
        <v/>
      </c>
    </row>
    <row r="18" spans="1:12" ht="22.05" customHeight="1" x14ac:dyDescent="0.45">
      <c r="A18" s="28"/>
      <c r="B18" s="28"/>
      <c r="C18" s="18"/>
      <c r="D18" s="32" t="str">
        <f>IF(B18="","",IFERROR(INDEX('Level 2 (CUI)'!$I$6:$I$115,MATCH(B18,'Level 2 (CUI)'!$A$6:$A$115,0)),"Check ID"))</f>
        <v/>
      </c>
      <c r="E18" s="27" t="str">
        <f>IF(B18="","",IFERROR(IF(INDEX('Level 2 (CUI)'!$K$6:$K$115,MATCH(B18,'Level 2 (CUI)'!$A$6:$A$115,0))="","Not a gap",INDEX('Level 2 (CUI)'!$K$6:$K$115,MATCH(B18,'Level 2 (CUI)'!$A$6:$A$115,0))),"Check ID"))</f>
        <v/>
      </c>
      <c r="F18" s="18"/>
      <c r="G18" s="18"/>
      <c r="H18" s="18"/>
      <c r="I18" s="37"/>
      <c r="J18" s="28"/>
      <c r="K18" s="37"/>
      <c r="L18" s="32" t="str">
        <f ca="1">IF(OR(B18="",J18="Closed",J18="Verified",'Scope &amp; Profile'!$B$23=""),"",'Scope &amp; Profile'!$B$23-TODAY())</f>
        <v/>
      </c>
    </row>
    <row r="19" spans="1:12" ht="22.05" customHeight="1" x14ac:dyDescent="0.45">
      <c r="A19" s="28"/>
      <c r="B19" s="28"/>
      <c r="C19" s="18"/>
      <c r="D19" s="32" t="str">
        <f>IF(B19="","",IFERROR(INDEX('Level 2 (CUI)'!$I$6:$I$115,MATCH(B19,'Level 2 (CUI)'!$A$6:$A$115,0)),"Check ID"))</f>
        <v/>
      </c>
      <c r="E19" s="27" t="str">
        <f>IF(B19="","",IFERROR(IF(INDEX('Level 2 (CUI)'!$K$6:$K$115,MATCH(B19,'Level 2 (CUI)'!$A$6:$A$115,0))="","Not a gap",INDEX('Level 2 (CUI)'!$K$6:$K$115,MATCH(B19,'Level 2 (CUI)'!$A$6:$A$115,0))),"Check ID"))</f>
        <v/>
      </c>
      <c r="F19" s="18"/>
      <c r="G19" s="18"/>
      <c r="H19" s="18"/>
      <c r="I19" s="37"/>
      <c r="J19" s="28"/>
      <c r="K19" s="37"/>
      <c r="L19" s="32" t="str">
        <f ca="1">IF(OR(B19="",J19="Closed",J19="Verified",'Scope &amp; Profile'!$B$23=""),"",'Scope &amp; Profile'!$B$23-TODAY())</f>
        <v/>
      </c>
    </row>
    <row r="20" spans="1:12" ht="22.05" customHeight="1" x14ac:dyDescent="0.45">
      <c r="A20" s="28"/>
      <c r="B20" s="28"/>
      <c r="C20" s="18"/>
      <c r="D20" s="32" t="str">
        <f>IF(B20="","",IFERROR(INDEX('Level 2 (CUI)'!$I$6:$I$115,MATCH(B20,'Level 2 (CUI)'!$A$6:$A$115,0)),"Check ID"))</f>
        <v/>
      </c>
      <c r="E20" s="27" t="str">
        <f>IF(B20="","",IFERROR(IF(INDEX('Level 2 (CUI)'!$K$6:$K$115,MATCH(B20,'Level 2 (CUI)'!$A$6:$A$115,0))="","Not a gap",INDEX('Level 2 (CUI)'!$K$6:$K$115,MATCH(B20,'Level 2 (CUI)'!$A$6:$A$115,0))),"Check ID"))</f>
        <v/>
      </c>
      <c r="F20" s="18"/>
      <c r="G20" s="18"/>
      <c r="H20" s="18"/>
      <c r="I20" s="37"/>
      <c r="J20" s="28"/>
      <c r="K20" s="37"/>
      <c r="L20" s="32" t="str">
        <f ca="1">IF(OR(B20="",J20="Closed",J20="Verified",'Scope &amp; Profile'!$B$23=""),"",'Scope &amp; Profile'!$B$23-TODAY())</f>
        <v/>
      </c>
    </row>
    <row r="21" spans="1:12" ht="22.05" customHeight="1" x14ac:dyDescent="0.45">
      <c r="A21" s="28"/>
      <c r="B21" s="28"/>
      <c r="C21" s="18"/>
      <c r="D21" s="32" t="str">
        <f>IF(B21="","",IFERROR(INDEX('Level 2 (CUI)'!$I$6:$I$115,MATCH(B21,'Level 2 (CUI)'!$A$6:$A$115,0)),"Check ID"))</f>
        <v/>
      </c>
      <c r="E21" s="27" t="str">
        <f>IF(B21="","",IFERROR(IF(INDEX('Level 2 (CUI)'!$K$6:$K$115,MATCH(B21,'Level 2 (CUI)'!$A$6:$A$115,0))="","Not a gap",INDEX('Level 2 (CUI)'!$K$6:$K$115,MATCH(B21,'Level 2 (CUI)'!$A$6:$A$115,0))),"Check ID"))</f>
        <v/>
      </c>
      <c r="F21" s="18"/>
      <c r="G21" s="18"/>
      <c r="H21" s="18"/>
      <c r="I21" s="37"/>
      <c r="J21" s="28"/>
      <c r="K21" s="37"/>
      <c r="L21" s="32" t="str">
        <f ca="1">IF(OR(B21="",J21="Closed",J21="Verified",'Scope &amp; Profile'!$B$23=""),"",'Scope &amp; Profile'!$B$23-TODAY())</f>
        <v/>
      </c>
    </row>
    <row r="22" spans="1:12" ht="22.05" customHeight="1" x14ac:dyDescent="0.45">
      <c r="A22" s="28"/>
      <c r="B22" s="28"/>
      <c r="C22" s="18"/>
      <c r="D22" s="32" t="str">
        <f>IF(B22="","",IFERROR(INDEX('Level 2 (CUI)'!$I$6:$I$115,MATCH(B22,'Level 2 (CUI)'!$A$6:$A$115,0)),"Check ID"))</f>
        <v/>
      </c>
      <c r="E22" s="27" t="str">
        <f>IF(B22="","",IFERROR(IF(INDEX('Level 2 (CUI)'!$K$6:$K$115,MATCH(B22,'Level 2 (CUI)'!$A$6:$A$115,0))="","Not a gap",INDEX('Level 2 (CUI)'!$K$6:$K$115,MATCH(B22,'Level 2 (CUI)'!$A$6:$A$115,0))),"Check ID"))</f>
        <v/>
      </c>
      <c r="F22" s="18"/>
      <c r="G22" s="18"/>
      <c r="H22" s="18"/>
      <c r="I22" s="37"/>
      <c r="J22" s="28"/>
      <c r="K22" s="37"/>
      <c r="L22" s="32" t="str">
        <f ca="1">IF(OR(B22="",J22="Closed",J22="Verified",'Scope &amp; Profile'!$B$23=""),"",'Scope &amp; Profile'!$B$23-TODAY())</f>
        <v/>
      </c>
    </row>
    <row r="23" spans="1:12" ht="22.05" customHeight="1" x14ac:dyDescent="0.45">
      <c r="A23" s="28"/>
      <c r="B23" s="28"/>
      <c r="C23" s="18"/>
      <c r="D23" s="32" t="str">
        <f>IF(B23="","",IFERROR(INDEX('Level 2 (CUI)'!$I$6:$I$115,MATCH(B23,'Level 2 (CUI)'!$A$6:$A$115,0)),"Check ID"))</f>
        <v/>
      </c>
      <c r="E23" s="27" t="str">
        <f>IF(B23="","",IFERROR(IF(INDEX('Level 2 (CUI)'!$K$6:$K$115,MATCH(B23,'Level 2 (CUI)'!$A$6:$A$115,0))="","Not a gap",INDEX('Level 2 (CUI)'!$K$6:$K$115,MATCH(B23,'Level 2 (CUI)'!$A$6:$A$115,0))),"Check ID"))</f>
        <v/>
      </c>
      <c r="F23" s="18"/>
      <c r="G23" s="18"/>
      <c r="H23" s="18"/>
      <c r="I23" s="37"/>
      <c r="J23" s="28"/>
      <c r="K23" s="37"/>
      <c r="L23" s="32" t="str">
        <f ca="1">IF(OR(B23="",J23="Closed",J23="Verified",'Scope &amp; Profile'!$B$23=""),"",'Scope &amp; Profile'!$B$23-TODAY())</f>
        <v/>
      </c>
    </row>
    <row r="24" spans="1:12" ht="22.05" customHeight="1" x14ac:dyDescent="0.45">
      <c r="A24" s="28"/>
      <c r="B24" s="28"/>
      <c r="C24" s="18"/>
      <c r="D24" s="32" t="str">
        <f>IF(B24="","",IFERROR(INDEX('Level 2 (CUI)'!$I$6:$I$115,MATCH(B24,'Level 2 (CUI)'!$A$6:$A$115,0)),"Check ID"))</f>
        <v/>
      </c>
      <c r="E24" s="27" t="str">
        <f>IF(B24="","",IFERROR(IF(INDEX('Level 2 (CUI)'!$K$6:$K$115,MATCH(B24,'Level 2 (CUI)'!$A$6:$A$115,0))="","Not a gap",INDEX('Level 2 (CUI)'!$K$6:$K$115,MATCH(B24,'Level 2 (CUI)'!$A$6:$A$115,0))),"Check ID"))</f>
        <v/>
      </c>
      <c r="F24" s="18"/>
      <c r="G24" s="18"/>
      <c r="H24" s="18"/>
      <c r="I24" s="37"/>
      <c r="J24" s="28"/>
      <c r="K24" s="37"/>
      <c r="L24" s="32" t="str">
        <f ca="1">IF(OR(B24="",J24="Closed",J24="Verified",'Scope &amp; Profile'!$B$23=""),"",'Scope &amp; Profile'!$B$23-TODAY())</f>
        <v/>
      </c>
    </row>
    <row r="25" spans="1:12" ht="22.05" customHeight="1" x14ac:dyDescent="0.45">
      <c r="A25" s="28"/>
      <c r="B25" s="28"/>
      <c r="C25" s="18"/>
      <c r="D25" s="32" t="str">
        <f>IF(B25="","",IFERROR(INDEX('Level 2 (CUI)'!$I$6:$I$115,MATCH(B25,'Level 2 (CUI)'!$A$6:$A$115,0)),"Check ID"))</f>
        <v/>
      </c>
      <c r="E25" s="27" t="str">
        <f>IF(B25="","",IFERROR(IF(INDEX('Level 2 (CUI)'!$K$6:$K$115,MATCH(B25,'Level 2 (CUI)'!$A$6:$A$115,0))="","Not a gap",INDEX('Level 2 (CUI)'!$K$6:$K$115,MATCH(B25,'Level 2 (CUI)'!$A$6:$A$115,0))),"Check ID"))</f>
        <v/>
      </c>
      <c r="F25" s="18"/>
      <c r="G25" s="18"/>
      <c r="H25" s="18"/>
      <c r="I25" s="37"/>
      <c r="J25" s="28"/>
      <c r="K25" s="37"/>
      <c r="L25" s="32" t="str">
        <f ca="1">IF(OR(B25="",J25="Closed",J25="Verified",'Scope &amp; Profile'!$B$23=""),"",'Scope &amp; Profile'!$B$23-TODAY())</f>
        <v/>
      </c>
    </row>
    <row r="26" spans="1:12" ht="22.05" customHeight="1" x14ac:dyDescent="0.45">
      <c r="A26" s="28"/>
      <c r="B26" s="28"/>
      <c r="C26" s="18"/>
      <c r="D26" s="32" t="str">
        <f>IF(B26="","",IFERROR(INDEX('Level 2 (CUI)'!$I$6:$I$115,MATCH(B26,'Level 2 (CUI)'!$A$6:$A$115,0)),"Check ID"))</f>
        <v/>
      </c>
      <c r="E26" s="27" t="str">
        <f>IF(B26="","",IFERROR(IF(INDEX('Level 2 (CUI)'!$K$6:$K$115,MATCH(B26,'Level 2 (CUI)'!$A$6:$A$115,0))="","Not a gap",INDEX('Level 2 (CUI)'!$K$6:$K$115,MATCH(B26,'Level 2 (CUI)'!$A$6:$A$115,0))),"Check ID"))</f>
        <v/>
      </c>
      <c r="F26" s="18"/>
      <c r="G26" s="18"/>
      <c r="H26" s="18"/>
      <c r="I26" s="37"/>
      <c r="J26" s="28"/>
      <c r="K26" s="37"/>
      <c r="L26" s="32" t="str">
        <f ca="1">IF(OR(B26="",J26="Closed",J26="Verified",'Scope &amp; Profile'!$B$23=""),"",'Scope &amp; Profile'!$B$23-TODAY())</f>
        <v/>
      </c>
    </row>
    <row r="27" spans="1:12" ht="22.05" customHeight="1" x14ac:dyDescent="0.45">
      <c r="A27" s="28"/>
      <c r="B27" s="28"/>
      <c r="C27" s="18"/>
      <c r="D27" s="32" t="str">
        <f>IF(B27="","",IFERROR(INDEX('Level 2 (CUI)'!$I$6:$I$115,MATCH(B27,'Level 2 (CUI)'!$A$6:$A$115,0)),"Check ID"))</f>
        <v/>
      </c>
      <c r="E27" s="27" t="str">
        <f>IF(B27="","",IFERROR(IF(INDEX('Level 2 (CUI)'!$K$6:$K$115,MATCH(B27,'Level 2 (CUI)'!$A$6:$A$115,0))="","Not a gap",INDEX('Level 2 (CUI)'!$K$6:$K$115,MATCH(B27,'Level 2 (CUI)'!$A$6:$A$115,0))),"Check ID"))</f>
        <v/>
      </c>
      <c r="F27" s="18"/>
      <c r="G27" s="18"/>
      <c r="H27" s="18"/>
      <c r="I27" s="37"/>
      <c r="J27" s="28"/>
      <c r="K27" s="37"/>
      <c r="L27" s="32" t="str">
        <f ca="1">IF(OR(B27="",J27="Closed",J27="Verified",'Scope &amp; Profile'!$B$23=""),"",'Scope &amp; Profile'!$B$23-TODAY())</f>
        <v/>
      </c>
    </row>
    <row r="28" spans="1:12" ht="22.05" customHeight="1" x14ac:dyDescent="0.45">
      <c r="A28" s="28"/>
      <c r="B28" s="28"/>
      <c r="C28" s="18"/>
      <c r="D28" s="32" t="str">
        <f>IF(B28="","",IFERROR(INDEX('Level 2 (CUI)'!$I$6:$I$115,MATCH(B28,'Level 2 (CUI)'!$A$6:$A$115,0)),"Check ID"))</f>
        <v/>
      </c>
      <c r="E28" s="27" t="str">
        <f>IF(B28="","",IFERROR(IF(INDEX('Level 2 (CUI)'!$K$6:$K$115,MATCH(B28,'Level 2 (CUI)'!$A$6:$A$115,0))="","Not a gap",INDEX('Level 2 (CUI)'!$K$6:$K$115,MATCH(B28,'Level 2 (CUI)'!$A$6:$A$115,0))),"Check ID"))</f>
        <v/>
      </c>
      <c r="F28" s="18"/>
      <c r="G28" s="18"/>
      <c r="H28" s="18"/>
      <c r="I28" s="37"/>
      <c r="J28" s="28"/>
      <c r="K28" s="37"/>
      <c r="L28" s="32" t="str">
        <f ca="1">IF(OR(B28="",J28="Closed",J28="Verified",'Scope &amp; Profile'!$B$23=""),"",'Scope &amp; Profile'!$B$23-TODAY())</f>
        <v/>
      </c>
    </row>
    <row r="29" spans="1:12" ht="22.05" customHeight="1" x14ac:dyDescent="0.45">
      <c r="A29" s="28"/>
      <c r="B29" s="28"/>
      <c r="C29" s="18"/>
      <c r="D29" s="32" t="str">
        <f>IF(B29="","",IFERROR(INDEX('Level 2 (CUI)'!$I$6:$I$115,MATCH(B29,'Level 2 (CUI)'!$A$6:$A$115,0)),"Check ID"))</f>
        <v/>
      </c>
      <c r="E29" s="27" t="str">
        <f>IF(B29="","",IFERROR(IF(INDEX('Level 2 (CUI)'!$K$6:$K$115,MATCH(B29,'Level 2 (CUI)'!$A$6:$A$115,0))="","Not a gap",INDEX('Level 2 (CUI)'!$K$6:$K$115,MATCH(B29,'Level 2 (CUI)'!$A$6:$A$115,0))),"Check ID"))</f>
        <v/>
      </c>
      <c r="F29" s="18"/>
      <c r="G29" s="18"/>
      <c r="H29" s="18"/>
      <c r="I29" s="37"/>
      <c r="J29" s="28"/>
      <c r="K29" s="37"/>
      <c r="L29" s="32" t="str">
        <f ca="1">IF(OR(B29="",J29="Closed",J29="Verified",'Scope &amp; Profile'!$B$23=""),"",'Scope &amp; Profile'!$B$23-TODAY())</f>
        <v/>
      </c>
    </row>
    <row r="30" spans="1:12" ht="22.05" customHeight="1" x14ac:dyDescent="0.45">
      <c r="A30" s="28"/>
      <c r="B30" s="28"/>
      <c r="C30" s="18"/>
      <c r="D30" s="32" t="str">
        <f>IF(B30="","",IFERROR(INDEX('Level 2 (CUI)'!$I$6:$I$115,MATCH(B30,'Level 2 (CUI)'!$A$6:$A$115,0)),"Check ID"))</f>
        <v/>
      </c>
      <c r="E30" s="27" t="str">
        <f>IF(B30="","",IFERROR(IF(INDEX('Level 2 (CUI)'!$K$6:$K$115,MATCH(B30,'Level 2 (CUI)'!$A$6:$A$115,0))="","Not a gap",INDEX('Level 2 (CUI)'!$K$6:$K$115,MATCH(B30,'Level 2 (CUI)'!$A$6:$A$115,0))),"Check ID"))</f>
        <v/>
      </c>
      <c r="F30" s="18"/>
      <c r="G30" s="18"/>
      <c r="H30" s="18"/>
      <c r="I30" s="37"/>
      <c r="J30" s="28"/>
      <c r="K30" s="37"/>
      <c r="L30" s="32" t="str">
        <f ca="1">IF(OR(B30="",J30="Closed",J30="Verified",'Scope &amp; Profile'!$B$23=""),"",'Scope &amp; Profile'!$B$23-TODAY())</f>
        <v/>
      </c>
    </row>
    <row r="31" spans="1:12" ht="22.05" customHeight="1" x14ac:dyDescent="0.45">
      <c r="A31" s="28"/>
      <c r="B31" s="28"/>
      <c r="C31" s="18"/>
      <c r="D31" s="32" t="str">
        <f>IF(B31="","",IFERROR(INDEX('Level 2 (CUI)'!$I$6:$I$115,MATCH(B31,'Level 2 (CUI)'!$A$6:$A$115,0)),"Check ID"))</f>
        <v/>
      </c>
      <c r="E31" s="27" t="str">
        <f>IF(B31="","",IFERROR(IF(INDEX('Level 2 (CUI)'!$K$6:$K$115,MATCH(B31,'Level 2 (CUI)'!$A$6:$A$115,0))="","Not a gap",INDEX('Level 2 (CUI)'!$K$6:$K$115,MATCH(B31,'Level 2 (CUI)'!$A$6:$A$115,0))),"Check ID"))</f>
        <v/>
      </c>
      <c r="F31" s="18"/>
      <c r="G31" s="18"/>
      <c r="H31" s="18"/>
      <c r="I31" s="37"/>
      <c r="J31" s="28"/>
      <c r="K31" s="37"/>
      <c r="L31" s="32" t="str">
        <f ca="1">IF(OR(B31="",J31="Closed",J31="Verified",'Scope &amp; Profile'!$B$23=""),"",'Scope &amp; Profile'!$B$23-TODAY())</f>
        <v/>
      </c>
    </row>
    <row r="32" spans="1:12" ht="22.05" customHeight="1" x14ac:dyDescent="0.45">
      <c r="A32" s="28"/>
      <c r="B32" s="28"/>
      <c r="C32" s="18"/>
      <c r="D32" s="32" t="str">
        <f>IF(B32="","",IFERROR(INDEX('Level 2 (CUI)'!$I$6:$I$115,MATCH(B32,'Level 2 (CUI)'!$A$6:$A$115,0)),"Check ID"))</f>
        <v/>
      </c>
      <c r="E32" s="27" t="str">
        <f>IF(B32="","",IFERROR(IF(INDEX('Level 2 (CUI)'!$K$6:$K$115,MATCH(B32,'Level 2 (CUI)'!$A$6:$A$115,0))="","Not a gap",INDEX('Level 2 (CUI)'!$K$6:$K$115,MATCH(B32,'Level 2 (CUI)'!$A$6:$A$115,0))),"Check ID"))</f>
        <v/>
      </c>
      <c r="F32" s="18"/>
      <c r="G32" s="18"/>
      <c r="H32" s="18"/>
      <c r="I32" s="37"/>
      <c r="J32" s="28"/>
      <c r="K32" s="37"/>
      <c r="L32" s="32" t="str">
        <f ca="1">IF(OR(B32="",J32="Closed",J32="Verified",'Scope &amp; Profile'!$B$23=""),"",'Scope &amp; Profile'!$B$23-TODAY())</f>
        <v/>
      </c>
    </row>
    <row r="33" spans="1:12" ht="22.05" customHeight="1" x14ac:dyDescent="0.45">
      <c r="A33" s="28"/>
      <c r="B33" s="28"/>
      <c r="C33" s="18"/>
      <c r="D33" s="32" t="str">
        <f>IF(B33="","",IFERROR(INDEX('Level 2 (CUI)'!$I$6:$I$115,MATCH(B33,'Level 2 (CUI)'!$A$6:$A$115,0)),"Check ID"))</f>
        <v/>
      </c>
      <c r="E33" s="27" t="str">
        <f>IF(B33="","",IFERROR(IF(INDEX('Level 2 (CUI)'!$K$6:$K$115,MATCH(B33,'Level 2 (CUI)'!$A$6:$A$115,0))="","Not a gap",INDEX('Level 2 (CUI)'!$K$6:$K$115,MATCH(B33,'Level 2 (CUI)'!$A$6:$A$115,0))),"Check ID"))</f>
        <v/>
      </c>
      <c r="F33" s="18"/>
      <c r="G33" s="18"/>
      <c r="H33" s="18"/>
      <c r="I33" s="37"/>
      <c r="J33" s="28"/>
      <c r="K33" s="37"/>
      <c r="L33" s="32" t="str">
        <f ca="1">IF(OR(B33="",J33="Closed",J33="Verified",'Scope &amp; Profile'!$B$23=""),"",'Scope &amp; Profile'!$B$23-TODAY())</f>
        <v/>
      </c>
    </row>
    <row r="34" spans="1:12" ht="22.05" customHeight="1" x14ac:dyDescent="0.45">
      <c r="A34" s="28"/>
      <c r="B34" s="28"/>
      <c r="C34" s="18"/>
      <c r="D34" s="32" t="str">
        <f>IF(B34="","",IFERROR(INDEX('Level 2 (CUI)'!$I$6:$I$115,MATCH(B34,'Level 2 (CUI)'!$A$6:$A$115,0)),"Check ID"))</f>
        <v/>
      </c>
      <c r="E34" s="27" t="str">
        <f>IF(B34="","",IFERROR(IF(INDEX('Level 2 (CUI)'!$K$6:$K$115,MATCH(B34,'Level 2 (CUI)'!$A$6:$A$115,0))="","Not a gap",INDEX('Level 2 (CUI)'!$K$6:$K$115,MATCH(B34,'Level 2 (CUI)'!$A$6:$A$115,0))),"Check ID"))</f>
        <v/>
      </c>
      <c r="F34" s="18"/>
      <c r="G34" s="18"/>
      <c r="H34" s="18"/>
      <c r="I34" s="37"/>
      <c r="J34" s="28"/>
      <c r="K34" s="37"/>
      <c r="L34" s="32" t="str">
        <f ca="1">IF(OR(B34="",J34="Closed",J34="Verified",'Scope &amp; Profile'!$B$23=""),"",'Scope &amp; Profile'!$B$23-TODAY())</f>
        <v/>
      </c>
    </row>
    <row r="35" spans="1:12" ht="22.05" customHeight="1" x14ac:dyDescent="0.45">
      <c r="A35" s="28"/>
      <c r="B35" s="28"/>
      <c r="C35" s="18"/>
      <c r="D35" s="32" t="str">
        <f>IF(B35="","",IFERROR(INDEX('Level 2 (CUI)'!$I$6:$I$115,MATCH(B35,'Level 2 (CUI)'!$A$6:$A$115,0)),"Check ID"))</f>
        <v/>
      </c>
      <c r="E35" s="27" t="str">
        <f>IF(B35="","",IFERROR(IF(INDEX('Level 2 (CUI)'!$K$6:$K$115,MATCH(B35,'Level 2 (CUI)'!$A$6:$A$115,0))="","Not a gap",INDEX('Level 2 (CUI)'!$K$6:$K$115,MATCH(B35,'Level 2 (CUI)'!$A$6:$A$115,0))),"Check ID"))</f>
        <v/>
      </c>
      <c r="F35" s="18"/>
      <c r="G35" s="18"/>
      <c r="H35" s="18"/>
      <c r="I35" s="37"/>
      <c r="J35" s="28"/>
      <c r="K35" s="37"/>
      <c r="L35" s="32" t="str">
        <f ca="1">IF(OR(B35="",J35="Closed",J35="Verified",'Scope &amp; Profile'!$B$23=""),"",'Scope &amp; Profile'!$B$23-TODAY())</f>
        <v/>
      </c>
    </row>
    <row r="36" spans="1:12" ht="22.05" customHeight="1" x14ac:dyDescent="0.45">
      <c r="A36" s="28"/>
      <c r="B36" s="28"/>
      <c r="C36" s="18"/>
      <c r="D36" s="32" t="str">
        <f>IF(B36="","",IFERROR(INDEX('Level 2 (CUI)'!$I$6:$I$115,MATCH(B36,'Level 2 (CUI)'!$A$6:$A$115,0)),"Check ID"))</f>
        <v/>
      </c>
      <c r="E36" s="27" t="str">
        <f>IF(B36="","",IFERROR(IF(INDEX('Level 2 (CUI)'!$K$6:$K$115,MATCH(B36,'Level 2 (CUI)'!$A$6:$A$115,0))="","Not a gap",INDEX('Level 2 (CUI)'!$K$6:$K$115,MATCH(B36,'Level 2 (CUI)'!$A$6:$A$115,0))),"Check ID"))</f>
        <v/>
      </c>
      <c r="F36" s="18"/>
      <c r="G36" s="18"/>
      <c r="H36" s="18"/>
      <c r="I36" s="37"/>
      <c r="J36" s="28"/>
      <c r="K36" s="37"/>
      <c r="L36" s="32" t="str">
        <f ca="1">IF(OR(B36="",J36="Closed",J36="Verified",'Scope &amp; Profile'!$B$23=""),"",'Scope &amp; Profile'!$B$23-TODAY())</f>
        <v/>
      </c>
    </row>
    <row r="37" spans="1:12" ht="22.05" customHeight="1" x14ac:dyDescent="0.45">
      <c r="A37" s="28"/>
      <c r="B37" s="28"/>
      <c r="C37" s="18"/>
      <c r="D37" s="32" t="str">
        <f>IF(B37="","",IFERROR(INDEX('Level 2 (CUI)'!$I$6:$I$115,MATCH(B37,'Level 2 (CUI)'!$A$6:$A$115,0)),"Check ID"))</f>
        <v/>
      </c>
      <c r="E37" s="27" t="str">
        <f>IF(B37="","",IFERROR(IF(INDEX('Level 2 (CUI)'!$K$6:$K$115,MATCH(B37,'Level 2 (CUI)'!$A$6:$A$115,0))="","Not a gap",INDEX('Level 2 (CUI)'!$K$6:$K$115,MATCH(B37,'Level 2 (CUI)'!$A$6:$A$115,0))),"Check ID"))</f>
        <v/>
      </c>
      <c r="F37" s="18"/>
      <c r="G37" s="18"/>
      <c r="H37" s="18"/>
      <c r="I37" s="37"/>
      <c r="J37" s="28"/>
      <c r="K37" s="37"/>
      <c r="L37" s="32" t="str">
        <f ca="1">IF(OR(B37="",J37="Closed",J37="Verified",'Scope &amp; Profile'!$B$23=""),"",'Scope &amp; Profile'!$B$23-TODAY())</f>
        <v/>
      </c>
    </row>
    <row r="38" spans="1:12" ht="22.05" customHeight="1" x14ac:dyDescent="0.45">
      <c r="A38" s="28"/>
      <c r="B38" s="28"/>
      <c r="C38" s="18"/>
      <c r="D38" s="32" t="str">
        <f>IF(B38="","",IFERROR(INDEX('Level 2 (CUI)'!$I$6:$I$115,MATCH(B38,'Level 2 (CUI)'!$A$6:$A$115,0)),"Check ID"))</f>
        <v/>
      </c>
      <c r="E38" s="27" t="str">
        <f>IF(B38="","",IFERROR(IF(INDEX('Level 2 (CUI)'!$K$6:$K$115,MATCH(B38,'Level 2 (CUI)'!$A$6:$A$115,0))="","Not a gap",INDEX('Level 2 (CUI)'!$K$6:$K$115,MATCH(B38,'Level 2 (CUI)'!$A$6:$A$115,0))),"Check ID"))</f>
        <v/>
      </c>
      <c r="F38" s="18"/>
      <c r="G38" s="18"/>
      <c r="H38" s="18"/>
      <c r="I38" s="37"/>
      <c r="J38" s="28"/>
      <c r="K38" s="37"/>
      <c r="L38" s="32" t="str">
        <f ca="1">IF(OR(B38="",J38="Closed",J38="Verified",'Scope &amp; Profile'!$B$23=""),"",'Scope &amp; Profile'!$B$23-TODAY())</f>
        <v/>
      </c>
    </row>
    <row r="39" spans="1:12" ht="22.05" customHeight="1" x14ac:dyDescent="0.45">
      <c r="A39" s="28"/>
      <c r="B39" s="28"/>
      <c r="C39" s="18"/>
      <c r="D39" s="32" t="str">
        <f>IF(B39="","",IFERROR(INDEX('Level 2 (CUI)'!$I$6:$I$115,MATCH(B39,'Level 2 (CUI)'!$A$6:$A$115,0)),"Check ID"))</f>
        <v/>
      </c>
      <c r="E39" s="27" t="str">
        <f>IF(B39="","",IFERROR(IF(INDEX('Level 2 (CUI)'!$K$6:$K$115,MATCH(B39,'Level 2 (CUI)'!$A$6:$A$115,0))="","Not a gap",INDEX('Level 2 (CUI)'!$K$6:$K$115,MATCH(B39,'Level 2 (CUI)'!$A$6:$A$115,0))),"Check ID"))</f>
        <v/>
      </c>
      <c r="F39" s="18"/>
      <c r="G39" s="18"/>
      <c r="H39" s="18"/>
      <c r="I39" s="37"/>
      <c r="J39" s="28"/>
      <c r="K39" s="37"/>
      <c r="L39" s="32" t="str">
        <f ca="1">IF(OR(B39="",J39="Closed",J39="Verified",'Scope &amp; Profile'!$B$23=""),"",'Scope &amp; Profile'!$B$23-TODAY())</f>
        <v/>
      </c>
    </row>
    <row r="40" spans="1:12" ht="22.05" customHeight="1" x14ac:dyDescent="0.45">
      <c r="A40" s="28"/>
      <c r="B40" s="28"/>
      <c r="C40" s="18"/>
      <c r="D40" s="32" t="str">
        <f>IF(B40="","",IFERROR(INDEX('Level 2 (CUI)'!$I$6:$I$115,MATCH(B40,'Level 2 (CUI)'!$A$6:$A$115,0)),"Check ID"))</f>
        <v/>
      </c>
      <c r="E40" s="27" t="str">
        <f>IF(B40="","",IFERROR(IF(INDEX('Level 2 (CUI)'!$K$6:$K$115,MATCH(B40,'Level 2 (CUI)'!$A$6:$A$115,0))="","Not a gap",INDEX('Level 2 (CUI)'!$K$6:$K$115,MATCH(B40,'Level 2 (CUI)'!$A$6:$A$115,0))),"Check ID"))</f>
        <v/>
      </c>
      <c r="F40" s="18"/>
      <c r="G40" s="18"/>
      <c r="H40" s="18"/>
      <c r="I40" s="37"/>
      <c r="J40" s="28"/>
      <c r="K40" s="37"/>
      <c r="L40" s="32" t="str">
        <f ca="1">IF(OR(B40="",J40="Closed",J40="Verified",'Scope &amp; Profile'!$B$23=""),"",'Scope &amp; Profile'!$B$23-TODAY())</f>
        <v/>
      </c>
    </row>
    <row r="41" spans="1:12" ht="22.05" customHeight="1" x14ac:dyDescent="0.45">
      <c r="A41" s="28"/>
      <c r="B41" s="28"/>
      <c r="C41" s="18"/>
      <c r="D41" s="32" t="str">
        <f>IF(B41="","",IFERROR(INDEX('Level 2 (CUI)'!$I$6:$I$115,MATCH(B41,'Level 2 (CUI)'!$A$6:$A$115,0)),"Check ID"))</f>
        <v/>
      </c>
      <c r="E41" s="27" t="str">
        <f>IF(B41="","",IFERROR(IF(INDEX('Level 2 (CUI)'!$K$6:$K$115,MATCH(B41,'Level 2 (CUI)'!$A$6:$A$115,0))="","Not a gap",INDEX('Level 2 (CUI)'!$K$6:$K$115,MATCH(B41,'Level 2 (CUI)'!$A$6:$A$115,0))),"Check ID"))</f>
        <v/>
      </c>
      <c r="F41" s="18"/>
      <c r="G41" s="18"/>
      <c r="H41" s="18"/>
      <c r="I41" s="37"/>
      <c r="J41" s="28"/>
      <c r="K41" s="37"/>
      <c r="L41" s="32" t="str">
        <f ca="1">IF(OR(B41="",J41="Closed",J41="Verified",'Scope &amp; Profile'!$B$23=""),"",'Scope &amp; Profile'!$B$23-TODAY())</f>
        <v/>
      </c>
    </row>
    <row r="42" spans="1:12" ht="22.05" customHeight="1" x14ac:dyDescent="0.45">
      <c r="A42" s="28"/>
      <c r="B42" s="28"/>
      <c r="C42" s="18"/>
      <c r="D42" s="32" t="str">
        <f>IF(B42="","",IFERROR(INDEX('Level 2 (CUI)'!$I$6:$I$115,MATCH(B42,'Level 2 (CUI)'!$A$6:$A$115,0)),"Check ID"))</f>
        <v/>
      </c>
      <c r="E42" s="27" t="str">
        <f>IF(B42="","",IFERROR(IF(INDEX('Level 2 (CUI)'!$K$6:$K$115,MATCH(B42,'Level 2 (CUI)'!$A$6:$A$115,0))="","Not a gap",INDEX('Level 2 (CUI)'!$K$6:$K$115,MATCH(B42,'Level 2 (CUI)'!$A$6:$A$115,0))),"Check ID"))</f>
        <v/>
      </c>
      <c r="F42" s="18"/>
      <c r="G42" s="18"/>
      <c r="H42" s="18"/>
      <c r="I42" s="37"/>
      <c r="J42" s="28"/>
      <c r="K42" s="37"/>
      <c r="L42" s="32" t="str">
        <f ca="1">IF(OR(B42="",J42="Closed",J42="Verified",'Scope &amp; Profile'!$B$23=""),"",'Scope &amp; Profile'!$B$23-TODAY())</f>
        <v/>
      </c>
    </row>
    <row r="43" spans="1:12" ht="22.05" customHeight="1" x14ac:dyDescent="0.45">
      <c r="A43" s="28"/>
      <c r="B43" s="28"/>
      <c r="C43" s="18"/>
      <c r="D43" s="32" t="str">
        <f>IF(B43="","",IFERROR(INDEX('Level 2 (CUI)'!$I$6:$I$115,MATCH(B43,'Level 2 (CUI)'!$A$6:$A$115,0)),"Check ID"))</f>
        <v/>
      </c>
      <c r="E43" s="27" t="str">
        <f>IF(B43="","",IFERROR(IF(INDEX('Level 2 (CUI)'!$K$6:$K$115,MATCH(B43,'Level 2 (CUI)'!$A$6:$A$115,0))="","Not a gap",INDEX('Level 2 (CUI)'!$K$6:$K$115,MATCH(B43,'Level 2 (CUI)'!$A$6:$A$115,0))),"Check ID"))</f>
        <v/>
      </c>
      <c r="F43" s="18"/>
      <c r="G43" s="18"/>
      <c r="H43" s="18"/>
      <c r="I43" s="37"/>
      <c r="J43" s="28"/>
      <c r="K43" s="37"/>
      <c r="L43" s="32" t="str">
        <f ca="1">IF(OR(B43="",J43="Closed",J43="Verified",'Scope &amp; Profile'!$B$23=""),"",'Scope &amp; Profile'!$B$23-TODAY())</f>
        <v/>
      </c>
    </row>
    <row r="44" spans="1:12" ht="22.05" customHeight="1" x14ac:dyDescent="0.45">
      <c r="A44" s="28"/>
      <c r="B44" s="28"/>
      <c r="C44" s="18"/>
      <c r="D44" s="32" t="str">
        <f>IF(B44="","",IFERROR(INDEX('Level 2 (CUI)'!$I$6:$I$115,MATCH(B44,'Level 2 (CUI)'!$A$6:$A$115,0)),"Check ID"))</f>
        <v/>
      </c>
      <c r="E44" s="27" t="str">
        <f>IF(B44="","",IFERROR(IF(INDEX('Level 2 (CUI)'!$K$6:$K$115,MATCH(B44,'Level 2 (CUI)'!$A$6:$A$115,0))="","Not a gap",INDEX('Level 2 (CUI)'!$K$6:$K$115,MATCH(B44,'Level 2 (CUI)'!$A$6:$A$115,0))),"Check ID"))</f>
        <v/>
      </c>
      <c r="F44" s="18"/>
      <c r="G44" s="18"/>
      <c r="H44" s="18"/>
      <c r="I44" s="37"/>
      <c r="J44" s="28"/>
      <c r="K44" s="37"/>
      <c r="L44" s="32" t="str">
        <f ca="1">IF(OR(B44="",J44="Closed",J44="Verified",'Scope &amp; Profile'!$B$23=""),"",'Scope &amp; Profile'!$B$23-TODAY())</f>
        <v/>
      </c>
    </row>
    <row r="45" spans="1:12" ht="22.05" customHeight="1" x14ac:dyDescent="0.45">
      <c r="A45" s="28"/>
      <c r="B45" s="28"/>
      <c r="C45" s="18"/>
      <c r="D45" s="32" t="str">
        <f>IF(B45="","",IFERROR(INDEX('Level 2 (CUI)'!$I$6:$I$115,MATCH(B45,'Level 2 (CUI)'!$A$6:$A$115,0)),"Check ID"))</f>
        <v/>
      </c>
      <c r="E45" s="27" t="str">
        <f>IF(B45="","",IFERROR(IF(INDEX('Level 2 (CUI)'!$K$6:$K$115,MATCH(B45,'Level 2 (CUI)'!$A$6:$A$115,0))="","Not a gap",INDEX('Level 2 (CUI)'!$K$6:$K$115,MATCH(B45,'Level 2 (CUI)'!$A$6:$A$115,0))),"Check ID"))</f>
        <v/>
      </c>
      <c r="F45" s="18"/>
      <c r="G45" s="18"/>
      <c r="H45" s="18"/>
      <c r="I45" s="37"/>
      <c r="J45" s="28"/>
      <c r="K45" s="37"/>
      <c r="L45" s="32" t="str">
        <f ca="1">IF(OR(B45="",J45="Closed",J45="Verified",'Scope &amp; Profile'!$B$23=""),"",'Scope &amp; Profile'!$B$23-TODAY())</f>
        <v/>
      </c>
    </row>
    <row r="46" spans="1:12" ht="22.05" customHeight="1" x14ac:dyDescent="0.45">
      <c r="A46" s="28"/>
      <c r="B46" s="28"/>
      <c r="C46" s="18"/>
      <c r="D46" s="32" t="str">
        <f>IF(B46="","",IFERROR(INDEX('Level 2 (CUI)'!$I$6:$I$115,MATCH(B46,'Level 2 (CUI)'!$A$6:$A$115,0)),"Check ID"))</f>
        <v/>
      </c>
      <c r="E46" s="27" t="str">
        <f>IF(B46="","",IFERROR(IF(INDEX('Level 2 (CUI)'!$K$6:$K$115,MATCH(B46,'Level 2 (CUI)'!$A$6:$A$115,0))="","Not a gap",INDEX('Level 2 (CUI)'!$K$6:$K$115,MATCH(B46,'Level 2 (CUI)'!$A$6:$A$115,0))),"Check ID"))</f>
        <v/>
      </c>
      <c r="F46" s="18"/>
      <c r="G46" s="18"/>
      <c r="H46" s="18"/>
      <c r="I46" s="37"/>
      <c r="J46" s="28"/>
      <c r="K46" s="37"/>
      <c r="L46" s="32" t="str">
        <f ca="1">IF(OR(B46="",J46="Closed",J46="Verified",'Scope &amp; Profile'!$B$23=""),"",'Scope &amp; Profile'!$B$23-TODAY())</f>
        <v/>
      </c>
    </row>
    <row r="47" spans="1:12" ht="22.05" customHeight="1" x14ac:dyDescent="0.45">
      <c r="A47" s="28"/>
      <c r="B47" s="28"/>
      <c r="C47" s="18"/>
      <c r="D47" s="32" t="str">
        <f>IF(B47="","",IFERROR(INDEX('Level 2 (CUI)'!$I$6:$I$115,MATCH(B47,'Level 2 (CUI)'!$A$6:$A$115,0)),"Check ID"))</f>
        <v/>
      </c>
      <c r="E47" s="27" t="str">
        <f>IF(B47="","",IFERROR(IF(INDEX('Level 2 (CUI)'!$K$6:$K$115,MATCH(B47,'Level 2 (CUI)'!$A$6:$A$115,0))="","Not a gap",INDEX('Level 2 (CUI)'!$K$6:$K$115,MATCH(B47,'Level 2 (CUI)'!$A$6:$A$115,0))),"Check ID"))</f>
        <v/>
      </c>
      <c r="F47" s="18"/>
      <c r="G47" s="18"/>
      <c r="H47" s="18"/>
      <c r="I47" s="37"/>
      <c r="J47" s="28"/>
      <c r="K47" s="37"/>
      <c r="L47" s="32" t="str">
        <f ca="1">IF(OR(B47="",J47="Closed",J47="Verified",'Scope &amp; Profile'!$B$23=""),"",'Scope &amp; Profile'!$B$23-TODAY())</f>
        <v/>
      </c>
    </row>
    <row r="48" spans="1:12" ht="22.05" customHeight="1" x14ac:dyDescent="0.45">
      <c r="A48" s="28"/>
      <c r="B48" s="28"/>
      <c r="C48" s="18"/>
      <c r="D48" s="32" t="str">
        <f>IF(B48="","",IFERROR(INDEX('Level 2 (CUI)'!$I$6:$I$115,MATCH(B48,'Level 2 (CUI)'!$A$6:$A$115,0)),"Check ID"))</f>
        <v/>
      </c>
      <c r="E48" s="27" t="str">
        <f>IF(B48="","",IFERROR(IF(INDEX('Level 2 (CUI)'!$K$6:$K$115,MATCH(B48,'Level 2 (CUI)'!$A$6:$A$115,0))="","Not a gap",INDEX('Level 2 (CUI)'!$K$6:$K$115,MATCH(B48,'Level 2 (CUI)'!$A$6:$A$115,0))),"Check ID"))</f>
        <v/>
      </c>
      <c r="F48" s="18"/>
      <c r="G48" s="18"/>
      <c r="H48" s="18"/>
      <c r="I48" s="37"/>
      <c r="J48" s="28"/>
      <c r="K48" s="37"/>
      <c r="L48" s="32" t="str">
        <f ca="1">IF(OR(B48="",J48="Closed",J48="Verified",'Scope &amp; Profile'!$B$23=""),"",'Scope &amp; Profile'!$B$23-TODAY())</f>
        <v/>
      </c>
    </row>
    <row r="49" spans="1:12" ht="22.05" customHeight="1" x14ac:dyDescent="0.45">
      <c r="A49" s="28"/>
      <c r="B49" s="28"/>
      <c r="C49" s="18"/>
      <c r="D49" s="32" t="str">
        <f>IF(B49="","",IFERROR(INDEX('Level 2 (CUI)'!$I$6:$I$115,MATCH(B49,'Level 2 (CUI)'!$A$6:$A$115,0)),"Check ID"))</f>
        <v/>
      </c>
      <c r="E49" s="27" t="str">
        <f>IF(B49="","",IFERROR(IF(INDEX('Level 2 (CUI)'!$K$6:$K$115,MATCH(B49,'Level 2 (CUI)'!$A$6:$A$115,0))="","Not a gap",INDEX('Level 2 (CUI)'!$K$6:$K$115,MATCH(B49,'Level 2 (CUI)'!$A$6:$A$115,0))),"Check ID"))</f>
        <v/>
      </c>
      <c r="F49" s="18"/>
      <c r="G49" s="18"/>
      <c r="H49" s="18"/>
      <c r="I49" s="37"/>
      <c r="J49" s="28"/>
      <c r="K49" s="37"/>
      <c r="L49" s="32" t="str">
        <f ca="1">IF(OR(B49="",J49="Closed",J49="Verified",'Scope &amp; Profile'!$B$23=""),"",'Scope &amp; Profile'!$B$23-TODAY())</f>
        <v/>
      </c>
    </row>
    <row r="50" spans="1:12" ht="22.05" customHeight="1" x14ac:dyDescent="0.45">
      <c r="A50" s="28"/>
      <c r="B50" s="28"/>
      <c r="C50" s="18"/>
      <c r="D50" s="32" t="str">
        <f>IF(B50="","",IFERROR(INDEX('Level 2 (CUI)'!$I$6:$I$115,MATCH(B50,'Level 2 (CUI)'!$A$6:$A$115,0)),"Check ID"))</f>
        <v/>
      </c>
      <c r="E50" s="27" t="str">
        <f>IF(B50="","",IFERROR(IF(INDEX('Level 2 (CUI)'!$K$6:$K$115,MATCH(B50,'Level 2 (CUI)'!$A$6:$A$115,0))="","Not a gap",INDEX('Level 2 (CUI)'!$K$6:$K$115,MATCH(B50,'Level 2 (CUI)'!$A$6:$A$115,0))),"Check ID"))</f>
        <v/>
      </c>
      <c r="F50" s="18"/>
      <c r="G50" s="18"/>
      <c r="H50" s="18"/>
      <c r="I50" s="37"/>
      <c r="J50" s="28"/>
      <c r="K50" s="37"/>
      <c r="L50" s="32" t="str">
        <f ca="1">IF(OR(B50="",J50="Closed",J50="Verified",'Scope &amp; Profile'!$B$23=""),"",'Scope &amp; Profile'!$B$23-TODAY())</f>
        <v/>
      </c>
    </row>
    <row r="51" spans="1:12" ht="22.05" customHeight="1" x14ac:dyDescent="0.45">
      <c r="A51" s="28"/>
      <c r="B51" s="28"/>
      <c r="C51" s="18"/>
      <c r="D51" s="32" t="str">
        <f>IF(B51="","",IFERROR(INDEX('Level 2 (CUI)'!$I$6:$I$115,MATCH(B51,'Level 2 (CUI)'!$A$6:$A$115,0)),"Check ID"))</f>
        <v/>
      </c>
      <c r="E51" s="27" t="str">
        <f>IF(B51="","",IFERROR(IF(INDEX('Level 2 (CUI)'!$K$6:$K$115,MATCH(B51,'Level 2 (CUI)'!$A$6:$A$115,0))="","Not a gap",INDEX('Level 2 (CUI)'!$K$6:$K$115,MATCH(B51,'Level 2 (CUI)'!$A$6:$A$115,0))),"Check ID"))</f>
        <v/>
      </c>
      <c r="F51" s="18"/>
      <c r="G51" s="18"/>
      <c r="H51" s="18"/>
      <c r="I51" s="37"/>
      <c r="J51" s="28"/>
      <c r="K51" s="37"/>
      <c r="L51" s="32" t="str">
        <f ca="1">IF(OR(B51="",J51="Closed",J51="Verified",'Scope &amp; Profile'!$B$23=""),"",'Scope &amp; Profile'!$B$23-TODAY())</f>
        <v/>
      </c>
    </row>
    <row r="52" spans="1:12" ht="22.05" customHeight="1" x14ac:dyDescent="0.45">
      <c r="A52" s="28"/>
      <c r="B52" s="28"/>
      <c r="C52" s="18"/>
      <c r="D52" s="32" t="str">
        <f>IF(B52="","",IFERROR(INDEX('Level 2 (CUI)'!$I$6:$I$115,MATCH(B52,'Level 2 (CUI)'!$A$6:$A$115,0)),"Check ID"))</f>
        <v/>
      </c>
      <c r="E52" s="27" t="str">
        <f>IF(B52="","",IFERROR(IF(INDEX('Level 2 (CUI)'!$K$6:$K$115,MATCH(B52,'Level 2 (CUI)'!$A$6:$A$115,0))="","Not a gap",INDEX('Level 2 (CUI)'!$K$6:$K$115,MATCH(B52,'Level 2 (CUI)'!$A$6:$A$115,0))),"Check ID"))</f>
        <v/>
      </c>
      <c r="F52" s="18"/>
      <c r="G52" s="18"/>
      <c r="H52" s="18"/>
      <c r="I52" s="37"/>
      <c r="J52" s="28"/>
      <c r="K52" s="37"/>
      <c r="L52" s="32" t="str">
        <f ca="1">IF(OR(B52="",J52="Closed",J52="Verified",'Scope &amp; Profile'!$B$23=""),"",'Scope &amp; Profile'!$B$23-TODAY())</f>
        <v/>
      </c>
    </row>
    <row r="53" spans="1:12" ht="22.05" customHeight="1" x14ac:dyDescent="0.45">
      <c r="A53" s="28"/>
      <c r="B53" s="28"/>
      <c r="C53" s="18"/>
      <c r="D53" s="32" t="str">
        <f>IF(B53="","",IFERROR(INDEX('Level 2 (CUI)'!$I$6:$I$115,MATCH(B53,'Level 2 (CUI)'!$A$6:$A$115,0)),"Check ID"))</f>
        <v/>
      </c>
      <c r="E53" s="27" t="str">
        <f>IF(B53="","",IFERROR(IF(INDEX('Level 2 (CUI)'!$K$6:$K$115,MATCH(B53,'Level 2 (CUI)'!$A$6:$A$115,0))="","Not a gap",INDEX('Level 2 (CUI)'!$K$6:$K$115,MATCH(B53,'Level 2 (CUI)'!$A$6:$A$115,0))),"Check ID"))</f>
        <v/>
      </c>
      <c r="F53" s="18"/>
      <c r="G53" s="18"/>
      <c r="H53" s="18"/>
      <c r="I53" s="37"/>
      <c r="J53" s="28"/>
      <c r="K53" s="37"/>
      <c r="L53" s="32" t="str">
        <f ca="1">IF(OR(B53="",J53="Closed",J53="Verified",'Scope &amp; Profile'!$B$23=""),"",'Scope &amp; Profile'!$B$23-TODAY())</f>
        <v/>
      </c>
    </row>
    <row r="54" spans="1:12" ht="22.05" customHeight="1" x14ac:dyDescent="0.45">
      <c r="A54" s="28"/>
      <c r="B54" s="28"/>
      <c r="C54" s="18"/>
      <c r="D54" s="32" t="str">
        <f>IF(B54="","",IFERROR(INDEX('Level 2 (CUI)'!$I$6:$I$115,MATCH(B54,'Level 2 (CUI)'!$A$6:$A$115,0)),"Check ID"))</f>
        <v/>
      </c>
      <c r="E54" s="27" t="str">
        <f>IF(B54="","",IFERROR(IF(INDEX('Level 2 (CUI)'!$K$6:$K$115,MATCH(B54,'Level 2 (CUI)'!$A$6:$A$115,0))="","Not a gap",INDEX('Level 2 (CUI)'!$K$6:$K$115,MATCH(B54,'Level 2 (CUI)'!$A$6:$A$115,0))),"Check ID"))</f>
        <v/>
      </c>
      <c r="F54" s="18"/>
      <c r="G54" s="18"/>
      <c r="H54" s="18"/>
      <c r="I54" s="37"/>
      <c r="J54" s="28"/>
      <c r="K54" s="37"/>
      <c r="L54" s="32" t="str">
        <f ca="1">IF(OR(B54="",J54="Closed",J54="Verified",'Scope &amp; Profile'!$B$23=""),"",'Scope &amp; Profile'!$B$23-TODAY())</f>
        <v/>
      </c>
    </row>
    <row r="55" spans="1:12" ht="22.05" customHeight="1" x14ac:dyDescent="0.45">
      <c r="A55" s="28"/>
      <c r="B55" s="28"/>
      <c r="C55" s="18"/>
      <c r="D55" s="32" t="str">
        <f>IF(B55="","",IFERROR(INDEX('Level 2 (CUI)'!$I$6:$I$115,MATCH(B55,'Level 2 (CUI)'!$A$6:$A$115,0)),"Check ID"))</f>
        <v/>
      </c>
      <c r="E55" s="27" t="str">
        <f>IF(B55="","",IFERROR(IF(INDEX('Level 2 (CUI)'!$K$6:$K$115,MATCH(B55,'Level 2 (CUI)'!$A$6:$A$115,0))="","Not a gap",INDEX('Level 2 (CUI)'!$K$6:$K$115,MATCH(B55,'Level 2 (CUI)'!$A$6:$A$115,0))),"Check ID"))</f>
        <v/>
      </c>
      <c r="F55" s="18"/>
      <c r="G55" s="18"/>
      <c r="H55" s="18"/>
      <c r="I55" s="37"/>
      <c r="J55" s="28"/>
      <c r="K55" s="37"/>
      <c r="L55" s="32" t="str">
        <f ca="1">IF(OR(B55="",J55="Closed",J55="Verified",'Scope &amp; Profile'!$B$23=""),"",'Scope &amp; Profile'!$B$23-TODAY())</f>
        <v/>
      </c>
    </row>
    <row r="56" spans="1:12" ht="22.05" customHeight="1" x14ac:dyDescent="0.45">
      <c r="A56" s="28"/>
      <c r="B56" s="28"/>
      <c r="C56" s="18"/>
      <c r="D56" s="32" t="str">
        <f>IF(B56="","",IFERROR(INDEX('Level 2 (CUI)'!$I$6:$I$115,MATCH(B56,'Level 2 (CUI)'!$A$6:$A$115,0)),"Check ID"))</f>
        <v/>
      </c>
      <c r="E56" s="27" t="str">
        <f>IF(B56="","",IFERROR(IF(INDEX('Level 2 (CUI)'!$K$6:$K$115,MATCH(B56,'Level 2 (CUI)'!$A$6:$A$115,0))="","Not a gap",INDEX('Level 2 (CUI)'!$K$6:$K$115,MATCH(B56,'Level 2 (CUI)'!$A$6:$A$115,0))),"Check ID"))</f>
        <v/>
      </c>
      <c r="F56" s="18"/>
      <c r="G56" s="18"/>
      <c r="H56" s="18"/>
      <c r="I56" s="37"/>
      <c r="J56" s="28"/>
      <c r="K56" s="37"/>
      <c r="L56" s="32" t="str">
        <f ca="1">IF(OR(B56="",J56="Closed",J56="Verified",'Scope &amp; Profile'!$B$23=""),"",'Scope &amp; Profile'!$B$23-TODAY())</f>
        <v/>
      </c>
    </row>
    <row r="57" spans="1:12" ht="22.05" customHeight="1" x14ac:dyDescent="0.45">
      <c r="A57" s="28"/>
      <c r="B57" s="28"/>
      <c r="C57" s="18"/>
      <c r="D57" s="32" t="str">
        <f>IF(B57="","",IFERROR(INDEX('Level 2 (CUI)'!$I$6:$I$115,MATCH(B57,'Level 2 (CUI)'!$A$6:$A$115,0)),"Check ID"))</f>
        <v/>
      </c>
      <c r="E57" s="27" t="str">
        <f>IF(B57="","",IFERROR(IF(INDEX('Level 2 (CUI)'!$K$6:$K$115,MATCH(B57,'Level 2 (CUI)'!$A$6:$A$115,0))="","Not a gap",INDEX('Level 2 (CUI)'!$K$6:$K$115,MATCH(B57,'Level 2 (CUI)'!$A$6:$A$115,0))),"Check ID"))</f>
        <v/>
      </c>
      <c r="F57" s="18"/>
      <c r="G57" s="18"/>
      <c r="H57" s="18"/>
      <c r="I57" s="37"/>
      <c r="J57" s="28"/>
      <c r="K57" s="37"/>
      <c r="L57" s="32" t="str">
        <f ca="1">IF(OR(B57="",J57="Closed",J57="Verified",'Scope &amp; Profile'!$B$23=""),"",'Scope &amp; Profile'!$B$23-TODAY())</f>
        <v/>
      </c>
    </row>
    <row r="58" spans="1:12" ht="22.05" customHeight="1" x14ac:dyDescent="0.45">
      <c r="A58" s="28"/>
      <c r="B58" s="28"/>
      <c r="C58" s="18"/>
      <c r="D58" s="32" t="str">
        <f>IF(B58="","",IFERROR(INDEX('Level 2 (CUI)'!$I$6:$I$115,MATCH(B58,'Level 2 (CUI)'!$A$6:$A$115,0)),"Check ID"))</f>
        <v/>
      </c>
      <c r="E58" s="27" t="str">
        <f>IF(B58="","",IFERROR(IF(INDEX('Level 2 (CUI)'!$K$6:$K$115,MATCH(B58,'Level 2 (CUI)'!$A$6:$A$115,0))="","Not a gap",INDEX('Level 2 (CUI)'!$K$6:$K$115,MATCH(B58,'Level 2 (CUI)'!$A$6:$A$115,0))),"Check ID"))</f>
        <v/>
      </c>
      <c r="F58" s="18"/>
      <c r="G58" s="18"/>
      <c r="H58" s="18"/>
      <c r="I58" s="37"/>
      <c r="J58" s="28"/>
      <c r="K58" s="37"/>
      <c r="L58" s="32" t="str">
        <f ca="1">IF(OR(B58="",J58="Closed",J58="Verified",'Scope &amp; Profile'!$B$23=""),"",'Scope &amp; Profile'!$B$23-TODAY())</f>
        <v/>
      </c>
    </row>
    <row r="59" spans="1:12" ht="22.05" customHeight="1" x14ac:dyDescent="0.45">
      <c r="A59" s="28"/>
      <c r="B59" s="28"/>
      <c r="C59" s="18"/>
      <c r="D59" s="32" t="str">
        <f>IF(B59="","",IFERROR(INDEX('Level 2 (CUI)'!$I$6:$I$115,MATCH(B59,'Level 2 (CUI)'!$A$6:$A$115,0)),"Check ID"))</f>
        <v/>
      </c>
      <c r="E59" s="27" t="str">
        <f>IF(B59="","",IFERROR(IF(INDEX('Level 2 (CUI)'!$K$6:$K$115,MATCH(B59,'Level 2 (CUI)'!$A$6:$A$115,0))="","Not a gap",INDEX('Level 2 (CUI)'!$K$6:$K$115,MATCH(B59,'Level 2 (CUI)'!$A$6:$A$115,0))),"Check ID"))</f>
        <v/>
      </c>
      <c r="F59" s="18"/>
      <c r="G59" s="18"/>
      <c r="H59" s="18"/>
      <c r="I59" s="37"/>
      <c r="J59" s="28"/>
      <c r="K59" s="37"/>
      <c r="L59" s="32" t="str">
        <f ca="1">IF(OR(B59="",J59="Closed",J59="Verified",'Scope &amp; Profile'!$B$23=""),"",'Scope &amp; Profile'!$B$23-TODAY())</f>
        <v/>
      </c>
    </row>
    <row r="60" spans="1:12" ht="22.05" customHeight="1" x14ac:dyDescent="0.45">
      <c r="A60" s="28"/>
      <c r="B60" s="28"/>
      <c r="C60" s="18"/>
      <c r="D60" s="32" t="str">
        <f>IF(B60="","",IFERROR(INDEX('Level 2 (CUI)'!$I$6:$I$115,MATCH(B60,'Level 2 (CUI)'!$A$6:$A$115,0)),"Check ID"))</f>
        <v/>
      </c>
      <c r="E60" s="27" t="str">
        <f>IF(B60="","",IFERROR(IF(INDEX('Level 2 (CUI)'!$K$6:$K$115,MATCH(B60,'Level 2 (CUI)'!$A$6:$A$115,0))="","Not a gap",INDEX('Level 2 (CUI)'!$K$6:$K$115,MATCH(B60,'Level 2 (CUI)'!$A$6:$A$115,0))),"Check ID"))</f>
        <v/>
      </c>
      <c r="F60" s="18"/>
      <c r="G60" s="18"/>
      <c r="H60" s="18"/>
      <c r="I60" s="37"/>
      <c r="J60" s="28"/>
      <c r="K60" s="37"/>
      <c r="L60" s="32" t="str">
        <f ca="1">IF(OR(B60="",J60="Closed",J60="Verified",'Scope &amp; Profile'!$B$23=""),"",'Scope &amp; Profile'!$B$23-TODAY())</f>
        <v/>
      </c>
    </row>
    <row r="61" spans="1:12" ht="22.05" customHeight="1" x14ac:dyDescent="0.45">
      <c r="A61" s="28"/>
      <c r="B61" s="28"/>
      <c r="C61" s="18"/>
      <c r="D61" s="32" t="str">
        <f>IF(B61="","",IFERROR(INDEX('Level 2 (CUI)'!$I$6:$I$115,MATCH(B61,'Level 2 (CUI)'!$A$6:$A$115,0)),"Check ID"))</f>
        <v/>
      </c>
      <c r="E61" s="27" t="str">
        <f>IF(B61="","",IFERROR(IF(INDEX('Level 2 (CUI)'!$K$6:$K$115,MATCH(B61,'Level 2 (CUI)'!$A$6:$A$115,0))="","Not a gap",INDEX('Level 2 (CUI)'!$K$6:$K$115,MATCH(B61,'Level 2 (CUI)'!$A$6:$A$115,0))),"Check ID"))</f>
        <v/>
      </c>
      <c r="F61" s="18"/>
      <c r="G61" s="18"/>
      <c r="H61" s="18"/>
      <c r="I61" s="37"/>
      <c r="J61" s="28"/>
      <c r="K61" s="37"/>
      <c r="L61" s="32" t="str">
        <f ca="1">IF(OR(B61="",J61="Closed",J61="Verified",'Scope &amp; Profile'!$B$23=""),"",'Scope &amp; Profile'!$B$23-TODAY())</f>
        <v/>
      </c>
    </row>
    <row r="62" spans="1:12" ht="22.05" customHeight="1" x14ac:dyDescent="0.45">
      <c r="A62" s="28"/>
      <c r="B62" s="28"/>
      <c r="C62" s="18"/>
      <c r="D62" s="32" t="str">
        <f>IF(B62="","",IFERROR(INDEX('Level 2 (CUI)'!$I$6:$I$115,MATCH(B62,'Level 2 (CUI)'!$A$6:$A$115,0)),"Check ID"))</f>
        <v/>
      </c>
      <c r="E62" s="27" t="str">
        <f>IF(B62="","",IFERROR(IF(INDEX('Level 2 (CUI)'!$K$6:$K$115,MATCH(B62,'Level 2 (CUI)'!$A$6:$A$115,0))="","Not a gap",INDEX('Level 2 (CUI)'!$K$6:$K$115,MATCH(B62,'Level 2 (CUI)'!$A$6:$A$115,0))),"Check ID"))</f>
        <v/>
      </c>
      <c r="F62" s="18"/>
      <c r="G62" s="18"/>
      <c r="H62" s="18"/>
      <c r="I62" s="37"/>
      <c r="J62" s="28"/>
      <c r="K62" s="37"/>
      <c r="L62" s="32" t="str">
        <f ca="1">IF(OR(B62="",J62="Closed",J62="Verified",'Scope &amp; Profile'!$B$23=""),"",'Scope &amp; Profile'!$B$23-TODAY())</f>
        <v/>
      </c>
    </row>
    <row r="63" spans="1:12" ht="22.05" customHeight="1" x14ac:dyDescent="0.45">
      <c r="A63" s="28"/>
      <c r="B63" s="28"/>
      <c r="C63" s="18"/>
      <c r="D63" s="32" t="str">
        <f>IF(B63="","",IFERROR(INDEX('Level 2 (CUI)'!$I$6:$I$115,MATCH(B63,'Level 2 (CUI)'!$A$6:$A$115,0)),"Check ID"))</f>
        <v/>
      </c>
      <c r="E63" s="27" t="str">
        <f>IF(B63="","",IFERROR(IF(INDEX('Level 2 (CUI)'!$K$6:$K$115,MATCH(B63,'Level 2 (CUI)'!$A$6:$A$115,0))="","Not a gap",INDEX('Level 2 (CUI)'!$K$6:$K$115,MATCH(B63,'Level 2 (CUI)'!$A$6:$A$115,0))),"Check ID"))</f>
        <v/>
      </c>
      <c r="F63" s="18"/>
      <c r="G63" s="18"/>
      <c r="H63" s="18"/>
      <c r="I63" s="37"/>
      <c r="J63" s="28"/>
      <c r="K63" s="37"/>
      <c r="L63" s="32" t="str">
        <f ca="1">IF(OR(B63="",J63="Closed",J63="Verified",'Scope &amp; Profile'!$B$23=""),"",'Scope &amp; Profile'!$B$23-TODAY())</f>
        <v/>
      </c>
    </row>
    <row r="64" spans="1:12" ht="22.05" customHeight="1" x14ac:dyDescent="0.45">
      <c r="A64" s="28"/>
      <c r="B64" s="28"/>
      <c r="C64" s="18"/>
      <c r="D64" s="32" t="str">
        <f>IF(B64="","",IFERROR(INDEX('Level 2 (CUI)'!$I$6:$I$115,MATCH(B64,'Level 2 (CUI)'!$A$6:$A$115,0)),"Check ID"))</f>
        <v/>
      </c>
      <c r="E64" s="27" t="str">
        <f>IF(B64="","",IFERROR(IF(INDEX('Level 2 (CUI)'!$K$6:$K$115,MATCH(B64,'Level 2 (CUI)'!$A$6:$A$115,0))="","Not a gap",INDEX('Level 2 (CUI)'!$K$6:$K$115,MATCH(B64,'Level 2 (CUI)'!$A$6:$A$115,0))),"Check ID"))</f>
        <v/>
      </c>
      <c r="F64" s="18"/>
      <c r="G64" s="18"/>
      <c r="H64" s="18"/>
      <c r="I64" s="37"/>
      <c r="J64" s="28"/>
      <c r="K64" s="37"/>
      <c r="L64" s="32" t="str">
        <f ca="1">IF(OR(B64="",J64="Closed",J64="Verified",'Scope &amp; Profile'!$B$23=""),"",'Scope &amp; Profile'!$B$23-TODAY())</f>
        <v/>
      </c>
    </row>
    <row r="65" spans="1:12" ht="22.05" customHeight="1" x14ac:dyDescent="0.45">
      <c r="A65" s="28"/>
      <c r="B65" s="28"/>
      <c r="C65" s="18"/>
      <c r="D65" s="32" t="str">
        <f>IF(B65="","",IFERROR(INDEX('Level 2 (CUI)'!$I$6:$I$115,MATCH(B65,'Level 2 (CUI)'!$A$6:$A$115,0)),"Check ID"))</f>
        <v/>
      </c>
      <c r="E65" s="27" t="str">
        <f>IF(B65="","",IFERROR(IF(INDEX('Level 2 (CUI)'!$K$6:$K$115,MATCH(B65,'Level 2 (CUI)'!$A$6:$A$115,0))="","Not a gap",INDEX('Level 2 (CUI)'!$K$6:$K$115,MATCH(B65,'Level 2 (CUI)'!$A$6:$A$115,0))),"Check ID"))</f>
        <v/>
      </c>
      <c r="F65" s="18"/>
      <c r="G65" s="18"/>
      <c r="H65" s="18"/>
      <c r="I65" s="37"/>
      <c r="J65" s="28"/>
      <c r="K65" s="37"/>
      <c r="L65" s="32" t="str">
        <f ca="1">IF(OR(B65="",J65="Closed",J65="Verified",'Scope &amp; Profile'!$B$23=""),"",'Scope &amp; Profile'!$B$23-TODAY())</f>
        <v/>
      </c>
    </row>
    <row r="66" spans="1:12" ht="22.05" customHeight="1" x14ac:dyDescent="0.45">
      <c r="A66" s="28"/>
      <c r="B66" s="28"/>
      <c r="C66" s="18"/>
      <c r="D66" s="32" t="str">
        <f>IF(B66="","",IFERROR(INDEX('Level 2 (CUI)'!$I$6:$I$115,MATCH(B66,'Level 2 (CUI)'!$A$6:$A$115,0)),"Check ID"))</f>
        <v/>
      </c>
      <c r="E66" s="27" t="str">
        <f>IF(B66="","",IFERROR(IF(INDEX('Level 2 (CUI)'!$K$6:$K$115,MATCH(B66,'Level 2 (CUI)'!$A$6:$A$115,0))="","Not a gap",INDEX('Level 2 (CUI)'!$K$6:$K$115,MATCH(B66,'Level 2 (CUI)'!$A$6:$A$115,0))),"Check ID"))</f>
        <v/>
      </c>
      <c r="F66" s="18"/>
      <c r="G66" s="18"/>
      <c r="H66" s="18"/>
      <c r="I66" s="37"/>
      <c r="J66" s="28"/>
      <c r="K66" s="37"/>
      <c r="L66" s="32" t="str">
        <f ca="1">IF(OR(B66="",J66="Closed",J66="Verified",'Scope &amp; Profile'!$B$23=""),"",'Scope &amp; Profile'!$B$23-TODAY())</f>
        <v/>
      </c>
    </row>
    <row r="67" spans="1:12" ht="22.05" customHeight="1" x14ac:dyDescent="0.45">
      <c r="A67" s="28"/>
      <c r="B67" s="28"/>
      <c r="C67" s="18"/>
      <c r="D67" s="32" t="str">
        <f>IF(B67="","",IFERROR(INDEX('Level 2 (CUI)'!$I$6:$I$115,MATCH(B67,'Level 2 (CUI)'!$A$6:$A$115,0)),"Check ID"))</f>
        <v/>
      </c>
      <c r="E67" s="27" t="str">
        <f>IF(B67="","",IFERROR(IF(INDEX('Level 2 (CUI)'!$K$6:$K$115,MATCH(B67,'Level 2 (CUI)'!$A$6:$A$115,0))="","Not a gap",INDEX('Level 2 (CUI)'!$K$6:$K$115,MATCH(B67,'Level 2 (CUI)'!$A$6:$A$115,0))),"Check ID"))</f>
        <v/>
      </c>
      <c r="F67" s="18"/>
      <c r="G67" s="18"/>
      <c r="H67" s="18"/>
      <c r="I67" s="37"/>
      <c r="J67" s="28"/>
      <c r="K67" s="37"/>
      <c r="L67" s="32" t="str">
        <f ca="1">IF(OR(B67="",J67="Closed",J67="Verified",'Scope &amp; Profile'!$B$23=""),"",'Scope &amp; Profile'!$B$23-TODAY())</f>
        <v/>
      </c>
    </row>
    <row r="68" spans="1:12" ht="22.05" customHeight="1" x14ac:dyDescent="0.45">
      <c r="A68" s="28"/>
      <c r="B68" s="28"/>
      <c r="C68" s="18"/>
      <c r="D68" s="32" t="str">
        <f>IF(B68="","",IFERROR(INDEX('Level 2 (CUI)'!$I$6:$I$115,MATCH(B68,'Level 2 (CUI)'!$A$6:$A$115,0)),"Check ID"))</f>
        <v/>
      </c>
      <c r="E68" s="27" t="str">
        <f>IF(B68="","",IFERROR(IF(INDEX('Level 2 (CUI)'!$K$6:$K$115,MATCH(B68,'Level 2 (CUI)'!$A$6:$A$115,0))="","Not a gap",INDEX('Level 2 (CUI)'!$K$6:$K$115,MATCH(B68,'Level 2 (CUI)'!$A$6:$A$115,0))),"Check ID"))</f>
        <v/>
      </c>
      <c r="F68" s="18"/>
      <c r="G68" s="18"/>
      <c r="H68" s="18"/>
      <c r="I68" s="37"/>
      <c r="J68" s="28"/>
      <c r="K68" s="37"/>
      <c r="L68" s="32" t="str">
        <f ca="1">IF(OR(B68="",J68="Closed",J68="Verified",'Scope &amp; Profile'!$B$23=""),"",'Scope &amp; Profile'!$B$23-TODAY())</f>
        <v/>
      </c>
    </row>
    <row r="69" spans="1:12" ht="22.05" customHeight="1" x14ac:dyDescent="0.45">
      <c r="A69" s="28"/>
      <c r="B69" s="28"/>
      <c r="C69" s="18"/>
      <c r="D69" s="32" t="str">
        <f>IF(B69="","",IFERROR(INDEX('Level 2 (CUI)'!$I$6:$I$115,MATCH(B69,'Level 2 (CUI)'!$A$6:$A$115,0)),"Check ID"))</f>
        <v/>
      </c>
      <c r="E69" s="27" t="str">
        <f>IF(B69="","",IFERROR(IF(INDEX('Level 2 (CUI)'!$K$6:$K$115,MATCH(B69,'Level 2 (CUI)'!$A$6:$A$115,0))="","Not a gap",INDEX('Level 2 (CUI)'!$K$6:$K$115,MATCH(B69,'Level 2 (CUI)'!$A$6:$A$115,0))),"Check ID"))</f>
        <v/>
      </c>
      <c r="F69" s="18"/>
      <c r="G69" s="18"/>
      <c r="H69" s="18"/>
      <c r="I69" s="37"/>
      <c r="J69" s="28"/>
      <c r="K69" s="37"/>
      <c r="L69" s="32" t="str">
        <f ca="1">IF(OR(B69="",J69="Closed",J69="Verified",'Scope &amp; Profile'!$B$23=""),"",'Scope &amp; Profile'!$B$23-TODAY())</f>
        <v/>
      </c>
    </row>
    <row r="70" spans="1:12" ht="22.05" customHeight="1" x14ac:dyDescent="0.45">
      <c r="A70" s="28"/>
      <c r="B70" s="28"/>
      <c r="C70" s="18"/>
      <c r="D70" s="32" t="str">
        <f>IF(B70="","",IFERROR(INDEX('Level 2 (CUI)'!$I$6:$I$115,MATCH(B70,'Level 2 (CUI)'!$A$6:$A$115,0)),"Check ID"))</f>
        <v/>
      </c>
      <c r="E70" s="27" t="str">
        <f>IF(B70="","",IFERROR(IF(INDEX('Level 2 (CUI)'!$K$6:$K$115,MATCH(B70,'Level 2 (CUI)'!$A$6:$A$115,0))="","Not a gap",INDEX('Level 2 (CUI)'!$K$6:$K$115,MATCH(B70,'Level 2 (CUI)'!$A$6:$A$115,0))),"Check ID"))</f>
        <v/>
      </c>
      <c r="F70" s="18"/>
      <c r="G70" s="18"/>
      <c r="H70" s="18"/>
      <c r="I70" s="37"/>
      <c r="J70" s="28"/>
      <c r="K70" s="37"/>
      <c r="L70" s="32" t="str">
        <f ca="1">IF(OR(B70="",J70="Closed",J70="Verified",'Scope &amp; Profile'!$B$23=""),"",'Scope &amp; Profile'!$B$23-TODAY())</f>
        <v/>
      </c>
    </row>
    <row r="71" spans="1:12" ht="22.05" customHeight="1" x14ac:dyDescent="0.45">
      <c r="A71" s="28"/>
      <c r="B71" s="28"/>
      <c r="C71" s="18"/>
      <c r="D71" s="32" t="str">
        <f>IF(B71="","",IFERROR(INDEX('Level 2 (CUI)'!$I$6:$I$115,MATCH(B71,'Level 2 (CUI)'!$A$6:$A$115,0)),"Check ID"))</f>
        <v/>
      </c>
      <c r="E71" s="27" t="str">
        <f>IF(B71="","",IFERROR(IF(INDEX('Level 2 (CUI)'!$K$6:$K$115,MATCH(B71,'Level 2 (CUI)'!$A$6:$A$115,0))="","Not a gap",INDEX('Level 2 (CUI)'!$K$6:$K$115,MATCH(B71,'Level 2 (CUI)'!$A$6:$A$115,0))),"Check ID"))</f>
        <v/>
      </c>
      <c r="F71" s="18"/>
      <c r="G71" s="18"/>
      <c r="H71" s="18"/>
      <c r="I71" s="37"/>
      <c r="J71" s="28"/>
      <c r="K71" s="37"/>
      <c r="L71" s="32" t="str">
        <f ca="1">IF(OR(B71="",J71="Closed",J71="Verified",'Scope &amp; Profile'!$B$23=""),"",'Scope &amp; Profile'!$B$23-TODAY())</f>
        <v/>
      </c>
    </row>
    <row r="72" spans="1:12" ht="22.05" customHeight="1" x14ac:dyDescent="0.45">
      <c r="A72" s="28"/>
      <c r="B72" s="28"/>
      <c r="C72" s="18"/>
      <c r="D72" s="32" t="str">
        <f>IF(B72="","",IFERROR(INDEX('Level 2 (CUI)'!$I$6:$I$115,MATCH(B72,'Level 2 (CUI)'!$A$6:$A$115,0)),"Check ID"))</f>
        <v/>
      </c>
      <c r="E72" s="27" t="str">
        <f>IF(B72="","",IFERROR(IF(INDEX('Level 2 (CUI)'!$K$6:$K$115,MATCH(B72,'Level 2 (CUI)'!$A$6:$A$115,0))="","Not a gap",INDEX('Level 2 (CUI)'!$K$6:$K$115,MATCH(B72,'Level 2 (CUI)'!$A$6:$A$115,0))),"Check ID"))</f>
        <v/>
      </c>
      <c r="F72" s="18"/>
      <c r="G72" s="18"/>
      <c r="H72" s="18"/>
      <c r="I72" s="37"/>
      <c r="J72" s="28"/>
      <c r="K72" s="37"/>
      <c r="L72" s="32" t="str">
        <f ca="1">IF(OR(B72="",J72="Closed",J72="Verified",'Scope &amp; Profile'!$B$23=""),"",'Scope &amp; Profile'!$B$23-TODAY())</f>
        <v/>
      </c>
    </row>
    <row r="73" spans="1:12" ht="22.05" customHeight="1" x14ac:dyDescent="0.45">
      <c r="A73" s="28"/>
      <c r="B73" s="28"/>
      <c r="C73" s="18"/>
      <c r="D73" s="32" t="str">
        <f>IF(B73="","",IFERROR(INDEX('Level 2 (CUI)'!$I$6:$I$115,MATCH(B73,'Level 2 (CUI)'!$A$6:$A$115,0)),"Check ID"))</f>
        <v/>
      </c>
      <c r="E73" s="27" t="str">
        <f>IF(B73="","",IFERROR(IF(INDEX('Level 2 (CUI)'!$K$6:$K$115,MATCH(B73,'Level 2 (CUI)'!$A$6:$A$115,0))="","Not a gap",INDEX('Level 2 (CUI)'!$K$6:$K$115,MATCH(B73,'Level 2 (CUI)'!$A$6:$A$115,0))),"Check ID"))</f>
        <v/>
      </c>
      <c r="F73" s="18"/>
      <c r="G73" s="18"/>
      <c r="H73" s="18"/>
      <c r="I73" s="37"/>
      <c r="J73" s="28"/>
      <c r="K73" s="37"/>
      <c r="L73" s="32" t="str">
        <f ca="1">IF(OR(B73="",J73="Closed",J73="Verified",'Scope &amp; Profile'!$B$23=""),"",'Scope &amp; Profile'!$B$23-TODAY())</f>
        <v/>
      </c>
    </row>
    <row r="74" spans="1:12" ht="22.05" customHeight="1" x14ac:dyDescent="0.45">
      <c r="A74" s="28"/>
      <c r="B74" s="28"/>
      <c r="C74" s="18"/>
      <c r="D74" s="32" t="str">
        <f>IF(B74="","",IFERROR(INDEX('Level 2 (CUI)'!$I$6:$I$115,MATCH(B74,'Level 2 (CUI)'!$A$6:$A$115,0)),"Check ID"))</f>
        <v/>
      </c>
      <c r="E74" s="27" t="str">
        <f>IF(B74="","",IFERROR(IF(INDEX('Level 2 (CUI)'!$K$6:$K$115,MATCH(B74,'Level 2 (CUI)'!$A$6:$A$115,0))="","Not a gap",INDEX('Level 2 (CUI)'!$K$6:$K$115,MATCH(B74,'Level 2 (CUI)'!$A$6:$A$115,0))),"Check ID"))</f>
        <v/>
      </c>
      <c r="F74" s="18"/>
      <c r="G74" s="18"/>
      <c r="H74" s="18"/>
      <c r="I74" s="37"/>
      <c r="J74" s="28"/>
      <c r="K74" s="37"/>
      <c r="L74" s="32" t="str">
        <f ca="1">IF(OR(B74="",J74="Closed",J74="Verified",'Scope &amp; Profile'!$B$23=""),"",'Scope &amp; Profile'!$B$23-TODAY())</f>
        <v/>
      </c>
    </row>
    <row r="75" spans="1:12" ht="22.05" customHeight="1" x14ac:dyDescent="0.45">
      <c r="A75" s="28"/>
      <c r="B75" s="28"/>
      <c r="C75" s="18"/>
      <c r="D75" s="32" t="str">
        <f>IF(B75="","",IFERROR(INDEX('Level 2 (CUI)'!$I$6:$I$115,MATCH(B75,'Level 2 (CUI)'!$A$6:$A$115,0)),"Check ID"))</f>
        <v/>
      </c>
      <c r="E75" s="27" t="str">
        <f>IF(B75="","",IFERROR(IF(INDEX('Level 2 (CUI)'!$K$6:$K$115,MATCH(B75,'Level 2 (CUI)'!$A$6:$A$115,0))="","Not a gap",INDEX('Level 2 (CUI)'!$K$6:$K$115,MATCH(B75,'Level 2 (CUI)'!$A$6:$A$115,0))),"Check ID"))</f>
        <v/>
      </c>
      <c r="F75" s="18"/>
      <c r="G75" s="18"/>
      <c r="H75" s="18"/>
      <c r="I75" s="37"/>
      <c r="J75" s="28"/>
      <c r="K75" s="37"/>
      <c r="L75" s="32" t="str">
        <f ca="1">IF(OR(B75="",J75="Closed",J75="Verified",'Scope &amp; Profile'!$B$23=""),"",'Scope &amp; Profile'!$B$23-TODAY())</f>
        <v/>
      </c>
    </row>
    <row r="76" spans="1:12" ht="22.05" customHeight="1" x14ac:dyDescent="0.45">
      <c r="A76" s="28"/>
      <c r="B76" s="28"/>
      <c r="C76" s="18"/>
      <c r="D76" s="32" t="str">
        <f>IF(B76="","",IFERROR(INDEX('Level 2 (CUI)'!$I$6:$I$115,MATCH(B76,'Level 2 (CUI)'!$A$6:$A$115,0)),"Check ID"))</f>
        <v/>
      </c>
      <c r="E76" s="27" t="str">
        <f>IF(B76="","",IFERROR(IF(INDEX('Level 2 (CUI)'!$K$6:$K$115,MATCH(B76,'Level 2 (CUI)'!$A$6:$A$115,0))="","Not a gap",INDEX('Level 2 (CUI)'!$K$6:$K$115,MATCH(B76,'Level 2 (CUI)'!$A$6:$A$115,0))),"Check ID"))</f>
        <v/>
      </c>
      <c r="F76" s="18"/>
      <c r="G76" s="18"/>
      <c r="H76" s="18"/>
      <c r="I76" s="37"/>
      <c r="J76" s="28"/>
      <c r="K76" s="37"/>
      <c r="L76" s="32" t="str">
        <f ca="1">IF(OR(B76="",J76="Closed",J76="Verified",'Scope &amp; Profile'!$B$23=""),"",'Scope &amp; Profile'!$B$23-TODAY())</f>
        <v/>
      </c>
    </row>
    <row r="77" spans="1:12" ht="22.05" customHeight="1" x14ac:dyDescent="0.45">
      <c r="A77" s="28"/>
      <c r="B77" s="28"/>
      <c r="C77" s="18"/>
      <c r="D77" s="32" t="str">
        <f>IF(B77="","",IFERROR(INDEX('Level 2 (CUI)'!$I$6:$I$115,MATCH(B77,'Level 2 (CUI)'!$A$6:$A$115,0)),"Check ID"))</f>
        <v/>
      </c>
      <c r="E77" s="27" t="str">
        <f>IF(B77="","",IFERROR(IF(INDEX('Level 2 (CUI)'!$K$6:$K$115,MATCH(B77,'Level 2 (CUI)'!$A$6:$A$115,0))="","Not a gap",INDEX('Level 2 (CUI)'!$K$6:$K$115,MATCH(B77,'Level 2 (CUI)'!$A$6:$A$115,0))),"Check ID"))</f>
        <v/>
      </c>
      <c r="F77" s="18"/>
      <c r="G77" s="18"/>
      <c r="H77" s="18"/>
      <c r="I77" s="37"/>
      <c r="J77" s="28"/>
      <c r="K77" s="37"/>
      <c r="L77" s="32" t="str">
        <f ca="1">IF(OR(B77="",J77="Closed",J77="Verified",'Scope &amp; Profile'!$B$23=""),"",'Scope &amp; Profile'!$B$23-TODAY())</f>
        <v/>
      </c>
    </row>
    <row r="78" spans="1:12" ht="22.05" customHeight="1" x14ac:dyDescent="0.45">
      <c r="A78" s="28"/>
      <c r="B78" s="28"/>
      <c r="C78" s="18"/>
      <c r="D78" s="32" t="str">
        <f>IF(B78="","",IFERROR(INDEX('Level 2 (CUI)'!$I$6:$I$115,MATCH(B78,'Level 2 (CUI)'!$A$6:$A$115,0)),"Check ID"))</f>
        <v/>
      </c>
      <c r="E78" s="27" t="str">
        <f>IF(B78="","",IFERROR(IF(INDEX('Level 2 (CUI)'!$K$6:$K$115,MATCH(B78,'Level 2 (CUI)'!$A$6:$A$115,0))="","Not a gap",INDEX('Level 2 (CUI)'!$K$6:$K$115,MATCH(B78,'Level 2 (CUI)'!$A$6:$A$115,0))),"Check ID"))</f>
        <v/>
      </c>
      <c r="F78" s="18"/>
      <c r="G78" s="18"/>
      <c r="H78" s="18"/>
      <c r="I78" s="37"/>
      <c r="J78" s="28"/>
      <c r="K78" s="37"/>
      <c r="L78" s="32" t="str">
        <f ca="1">IF(OR(B78="",J78="Closed",J78="Verified",'Scope &amp; Profile'!$B$23=""),"",'Scope &amp; Profile'!$B$23-TODAY())</f>
        <v/>
      </c>
    </row>
    <row r="79" spans="1:12" ht="22.05" customHeight="1" x14ac:dyDescent="0.45">
      <c r="A79" s="28"/>
      <c r="B79" s="28"/>
      <c r="C79" s="18"/>
      <c r="D79" s="32" t="str">
        <f>IF(B79="","",IFERROR(INDEX('Level 2 (CUI)'!$I$6:$I$115,MATCH(B79,'Level 2 (CUI)'!$A$6:$A$115,0)),"Check ID"))</f>
        <v/>
      </c>
      <c r="E79" s="27" t="str">
        <f>IF(B79="","",IFERROR(IF(INDEX('Level 2 (CUI)'!$K$6:$K$115,MATCH(B79,'Level 2 (CUI)'!$A$6:$A$115,0))="","Not a gap",INDEX('Level 2 (CUI)'!$K$6:$K$115,MATCH(B79,'Level 2 (CUI)'!$A$6:$A$115,0))),"Check ID"))</f>
        <v/>
      </c>
      <c r="F79" s="18"/>
      <c r="G79" s="18"/>
      <c r="H79" s="18"/>
      <c r="I79" s="37"/>
      <c r="J79" s="28"/>
      <c r="K79" s="37"/>
      <c r="L79" s="32" t="str">
        <f ca="1">IF(OR(B79="",J79="Closed",J79="Verified",'Scope &amp; Profile'!$B$23=""),"",'Scope &amp; Profile'!$B$23-TODAY())</f>
        <v/>
      </c>
    </row>
    <row r="80" spans="1:12" ht="22.05" customHeight="1" x14ac:dyDescent="0.45">
      <c r="A80" s="28"/>
      <c r="B80" s="28"/>
      <c r="C80" s="18"/>
      <c r="D80" s="32" t="str">
        <f>IF(B80="","",IFERROR(INDEX('Level 2 (CUI)'!$I$6:$I$115,MATCH(B80,'Level 2 (CUI)'!$A$6:$A$115,0)),"Check ID"))</f>
        <v/>
      </c>
      <c r="E80" s="27" t="str">
        <f>IF(B80="","",IFERROR(IF(INDEX('Level 2 (CUI)'!$K$6:$K$115,MATCH(B80,'Level 2 (CUI)'!$A$6:$A$115,0))="","Not a gap",INDEX('Level 2 (CUI)'!$K$6:$K$115,MATCH(B80,'Level 2 (CUI)'!$A$6:$A$115,0))),"Check ID"))</f>
        <v/>
      </c>
      <c r="F80" s="18"/>
      <c r="G80" s="18"/>
      <c r="H80" s="18"/>
      <c r="I80" s="37"/>
      <c r="J80" s="28"/>
      <c r="K80" s="37"/>
      <c r="L80" s="32" t="str">
        <f ca="1">IF(OR(B80="",J80="Closed",J80="Verified",'Scope &amp; Profile'!$B$23=""),"",'Scope &amp; Profile'!$B$23-TODAY())</f>
        <v/>
      </c>
    </row>
    <row r="81" spans="1:12" ht="22.05" customHeight="1" x14ac:dyDescent="0.45">
      <c r="A81" s="28"/>
      <c r="B81" s="28"/>
      <c r="C81" s="18"/>
      <c r="D81" s="32" t="str">
        <f>IF(B81="","",IFERROR(INDEX('Level 2 (CUI)'!$I$6:$I$115,MATCH(B81,'Level 2 (CUI)'!$A$6:$A$115,0)),"Check ID"))</f>
        <v/>
      </c>
      <c r="E81" s="27" t="str">
        <f>IF(B81="","",IFERROR(IF(INDEX('Level 2 (CUI)'!$K$6:$K$115,MATCH(B81,'Level 2 (CUI)'!$A$6:$A$115,0))="","Not a gap",INDEX('Level 2 (CUI)'!$K$6:$K$115,MATCH(B81,'Level 2 (CUI)'!$A$6:$A$115,0))),"Check ID"))</f>
        <v/>
      </c>
      <c r="F81" s="18"/>
      <c r="G81" s="18"/>
      <c r="H81" s="18"/>
      <c r="I81" s="37"/>
      <c r="J81" s="28"/>
      <c r="K81" s="37"/>
      <c r="L81" s="32" t="str">
        <f ca="1">IF(OR(B81="",J81="Closed",J81="Verified",'Scope &amp; Profile'!$B$23=""),"",'Scope &amp; Profile'!$B$23-TODAY())</f>
        <v/>
      </c>
    </row>
    <row r="82" spans="1:12" ht="22.05" customHeight="1" x14ac:dyDescent="0.45">
      <c r="A82" s="28"/>
      <c r="B82" s="28"/>
      <c r="C82" s="18"/>
      <c r="D82" s="32" t="str">
        <f>IF(B82="","",IFERROR(INDEX('Level 2 (CUI)'!$I$6:$I$115,MATCH(B82,'Level 2 (CUI)'!$A$6:$A$115,0)),"Check ID"))</f>
        <v/>
      </c>
      <c r="E82" s="27" t="str">
        <f>IF(B82="","",IFERROR(IF(INDEX('Level 2 (CUI)'!$K$6:$K$115,MATCH(B82,'Level 2 (CUI)'!$A$6:$A$115,0))="","Not a gap",INDEX('Level 2 (CUI)'!$K$6:$K$115,MATCH(B82,'Level 2 (CUI)'!$A$6:$A$115,0))),"Check ID"))</f>
        <v/>
      </c>
      <c r="F82" s="18"/>
      <c r="G82" s="18"/>
      <c r="H82" s="18"/>
      <c r="I82" s="37"/>
      <c r="J82" s="28"/>
      <c r="K82" s="37"/>
      <c r="L82" s="32" t="str">
        <f ca="1">IF(OR(B82="",J82="Closed",J82="Verified",'Scope &amp; Profile'!$B$23=""),"",'Scope &amp; Profile'!$B$23-TODAY())</f>
        <v/>
      </c>
    </row>
    <row r="83" spans="1:12" ht="22.05" customHeight="1" x14ac:dyDescent="0.45">
      <c r="A83" s="28"/>
      <c r="B83" s="28"/>
      <c r="C83" s="18"/>
      <c r="D83" s="32" t="str">
        <f>IF(B83="","",IFERROR(INDEX('Level 2 (CUI)'!$I$6:$I$115,MATCH(B83,'Level 2 (CUI)'!$A$6:$A$115,0)),"Check ID"))</f>
        <v/>
      </c>
      <c r="E83" s="27" t="str">
        <f>IF(B83="","",IFERROR(IF(INDEX('Level 2 (CUI)'!$K$6:$K$115,MATCH(B83,'Level 2 (CUI)'!$A$6:$A$115,0))="","Not a gap",INDEX('Level 2 (CUI)'!$K$6:$K$115,MATCH(B83,'Level 2 (CUI)'!$A$6:$A$115,0))),"Check ID"))</f>
        <v/>
      </c>
      <c r="F83" s="18"/>
      <c r="G83" s="18"/>
      <c r="H83" s="18"/>
      <c r="I83" s="37"/>
      <c r="J83" s="28"/>
      <c r="K83" s="37"/>
      <c r="L83" s="32" t="str">
        <f ca="1">IF(OR(B83="",J83="Closed",J83="Verified",'Scope &amp; Profile'!$B$23=""),"",'Scope &amp; Profile'!$B$23-TODAY())</f>
        <v/>
      </c>
    </row>
    <row r="84" spans="1:12" ht="22.05" customHeight="1" x14ac:dyDescent="0.45">
      <c r="A84" s="28"/>
      <c r="B84" s="28"/>
      <c r="C84" s="18"/>
      <c r="D84" s="32" t="str">
        <f>IF(B84="","",IFERROR(INDEX('Level 2 (CUI)'!$I$6:$I$115,MATCH(B84,'Level 2 (CUI)'!$A$6:$A$115,0)),"Check ID"))</f>
        <v/>
      </c>
      <c r="E84" s="27" t="str">
        <f>IF(B84="","",IFERROR(IF(INDEX('Level 2 (CUI)'!$K$6:$K$115,MATCH(B84,'Level 2 (CUI)'!$A$6:$A$115,0))="","Not a gap",INDEX('Level 2 (CUI)'!$K$6:$K$115,MATCH(B84,'Level 2 (CUI)'!$A$6:$A$115,0))),"Check ID"))</f>
        <v/>
      </c>
      <c r="F84" s="18"/>
      <c r="G84" s="18"/>
      <c r="H84" s="18"/>
      <c r="I84" s="37"/>
      <c r="J84" s="28"/>
      <c r="K84" s="37"/>
      <c r="L84" s="32" t="str">
        <f ca="1">IF(OR(B84="",J84="Closed",J84="Verified",'Scope &amp; Profile'!$B$23=""),"",'Scope &amp; Profile'!$B$23-TODAY())</f>
        <v/>
      </c>
    </row>
    <row r="85" spans="1:12" ht="22.05" customHeight="1" x14ac:dyDescent="0.45">
      <c r="A85" s="28"/>
      <c r="B85" s="28"/>
      <c r="C85" s="18"/>
      <c r="D85" s="32" t="str">
        <f>IF(B85="","",IFERROR(INDEX('Level 2 (CUI)'!$I$6:$I$115,MATCH(B85,'Level 2 (CUI)'!$A$6:$A$115,0)),"Check ID"))</f>
        <v/>
      </c>
      <c r="E85" s="27" t="str">
        <f>IF(B85="","",IFERROR(IF(INDEX('Level 2 (CUI)'!$K$6:$K$115,MATCH(B85,'Level 2 (CUI)'!$A$6:$A$115,0))="","Not a gap",INDEX('Level 2 (CUI)'!$K$6:$K$115,MATCH(B85,'Level 2 (CUI)'!$A$6:$A$115,0))),"Check ID"))</f>
        <v/>
      </c>
      <c r="F85" s="18"/>
      <c r="G85" s="18"/>
      <c r="H85" s="18"/>
      <c r="I85" s="37"/>
      <c r="J85" s="28"/>
      <c r="K85" s="37"/>
      <c r="L85" s="32" t="str">
        <f ca="1">IF(OR(B85="",J85="Closed",J85="Verified",'Scope &amp; Profile'!$B$23=""),"",'Scope &amp; Profile'!$B$23-TODAY())</f>
        <v/>
      </c>
    </row>
    <row r="86" spans="1:12" ht="22.05" customHeight="1" x14ac:dyDescent="0.45">
      <c r="A86" s="28"/>
      <c r="B86" s="28"/>
      <c r="C86" s="18"/>
      <c r="D86" s="32" t="str">
        <f>IF(B86="","",IFERROR(INDEX('Level 2 (CUI)'!$I$6:$I$115,MATCH(B86,'Level 2 (CUI)'!$A$6:$A$115,0)),"Check ID"))</f>
        <v/>
      </c>
      <c r="E86" s="27" t="str">
        <f>IF(B86="","",IFERROR(IF(INDEX('Level 2 (CUI)'!$K$6:$K$115,MATCH(B86,'Level 2 (CUI)'!$A$6:$A$115,0))="","Not a gap",INDEX('Level 2 (CUI)'!$K$6:$K$115,MATCH(B86,'Level 2 (CUI)'!$A$6:$A$115,0))),"Check ID"))</f>
        <v/>
      </c>
      <c r="F86" s="18"/>
      <c r="G86" s="18"/>
      <c r="H86" s="18"/>
      <c r="I86" s="37"/>
      <c r="J86" s="28"/>
      <c r="K86" s="37"/>
      <c r="L86" s="32" t="str">
        <f ca="1">IF(OR(B86="",J86="Closed",J86="Verified",'Scope &amp; Profile'!$B$23=""),"",'Scope &amp; Profile'!$B$23-TODAY())</f>
        <v/>
      </c>
    </row>
    <row r="87" spans="1:12" ht="22.05" customHeight="1" x14ac:dyDescent="0.45">
      <c r="A87" s="28"/>
      <c r="B87" s="28"/>
      <c r="C87" s="18"/>
      <c r="D87" s="32" t="str">
        <f>IF(B87="","",IFERROR(INDEX('Level 2 (CUI)'!$I$6:$I$115,MATCH(B87,'Level 2 (CUI)'!$A$6:$A$115,0)),"Check ID"))</f>
        <v/>
      </c>
      <c r="E87" s="27" t="str">
        <f>IF(B87="","",IFERROR(IF(INDEX('Level 2 (CUI)'!$K$6:$K$115,MATCH(B87,'Level 2 (CUI)'!$A$6:$A$115,0))="","Not a gap",INDEX('Level 2 (CUI)'!$K$6:$K$115,MATCH(B87,'Level 2 (CUI)'!$A$6:$A$115,0))),"Check ID"))</f>
        <v/>
      </c>
      <c r="F87" s="18"/>
      <c r="G87" s="18"/>
      <c r="H87" s="18"/>
      <c r="I87" s="37"/>
      <c r="J87" s="28"/>
      <c r="K87" s="37"/>
      <c r="L87" s="32" t="str">
        <f ca="1">IF(OR(B87="",J87="Closed",J87="Verified",'Scope &amp; Profile'!$B$23=""),"",'Scope &amp; Profile'!$B$23-TODAY())</f>
        <v/>
      </c>
    </row>
    <row r="88" spans="1:12" ht="22.05" customHeight="1" x14ac:dyDescent="0.45">
      <c r="A88" s="28"/>
      <c r="B88" s="28"/>
      <c r="C88" s="18"/>
      <c r="D88" s="32" t="str">
        <f>IF(B88="","",IFERROR(INDEX('Level 2 (CUI)'!$I$6:$I$115,MATCH(B88,'Level 2 (CUI)'!$A$6:$A$115,0)),"Check ID"))</f>
        <v/>
      </c>
      <c r="E88" s="27" t="str">
        <f>IF(B88="","",IFERROR(IF(INDEX('Level 2 (CUI)'!$K$6:$K$115,MATCH(B88,'Level 2 (CUI)'!$A$6:$A$115,0))="","Not a gap",INDEX('Level 2 (CUI)'!$K$6:$K$115,MATCH(B88,'Level 2 (CUI)'!$A$6:$A$115,0))),"Check ID"))</f>
        <v/>
      </c>
      <c r="F88" s="18"/>
      <c r="G88" s="18"/>
      <c r="H88" s="18"/>
      <c r="I88" s="37"/>
      <c r="J88" s="28"/>
      <c r="K88" s="37"/>
      <c r="L88" s="32" t="str">
        <f ca="1">IF(OR(B88="",J88="Closed",J88="Verified",'Scope &amp; Profile'!$B$23=""),"",'Scope &amp; Profile'!$B$23-TODAY())</f>
        <v/>
      </c>
    </row>
    <row r="89" spans="1:12" ht="22.05" customHeight="1" x14ac:dyDescent="0.45">
      <c r="A89" s="28"/>
      <c r="B89" s="28"/>
      <c r="C89" s="18"/>
      <c r="D89" s="32" t="str">
        <f>IF(B89="","",IFERROR(INDEX('Level 2 (CUI)'!$I$6:$I$115,MATCH(B89,'Level 2 (CUI)'!$A$6:$A$115,0)),"Check ID"))</f>
        <v/>
      </c>
      <c r="E89" s="27" t="str">
        <f>IF(B89="","",IFERROR(IF(INDEX('Level 2 (CUI)'!$K$6:$K$115,MATCH(B89,'Level 2 (CUI)'!$A$6:$A$115,0))="","Not a gap",INDEX('Level 2 (CUI)'!$K$6:$K$115,MATCH(B89,'Level 2 (CUI)'!$A$6:$A$115,0))),"Check ID"))</f>
        <v/>
      </c>
      <c r="F89" s="18"/>
      <c r="G89" s="18"/>
      <c r="H89" s="18"/>
      <c r="I89" s="37"/>
      <c r="J89" s="28"/>
      <c r="K89" s="37"/>
      <c r="L89" s="32" t="str">
        <f ca="1">IF(OR(B89="",J89="Closed",J89="Verified",'Scope &amp; Profile'!$B$23=""),"",'Scope &amp; Profile'!$B$23-TODAY())</f>
        <v/>
      </c>
    </row>
    <row r="90" spans="1:12" ht="22.05" customHeight="1" x14ac:dyDescent="0.45">
      <c r="A90" s="28"/>
      <c r="B90" s="28"/>
      <c r="C90" s="18"/>
      <c r="D90" s="32" t="str">
        <f>IF(B90="","",IFERROR(INDEX('Level 2 (CUI)'!$I$6:$I$115,MATCH(B90,'Level 2 (CUI)'!$A$6:$A$115,0)),"Check ID"))</f>
        <v/>
      </c>
      <c r="E90" s="27" t="str">
        <f>IF(B90="","",IFERROR(IF(INDEX('Level 2 (CUI)'!$K$6:$K$115,MATCH(B90,'Level 2 (CUI)'!$A$6:$A$115,0))="","Not a gap",INDEX('Level 2 (CUI)'!$K$6:$K$115,MATCH(B90,'Level 2 (CUI)'!$A$6:$A$115,0))),"Check ID"))</f>
        <v/>
      </c>
      <c r="F90" s="18"/>
      <c r="G90" s="18"/>
      <c r="H90" s="18"/>
      <c r="I90" s="37"/>
      <c r="J90" s="28"/>
      <c r="K90" s="37"/>
      <c r="L90" s="32" t="str">
        <f ca="1">IF(OR(B90="",J90="Closed",J90="Verified",'Scope &amp; Profile'!$B$23=""),"",'Scope &amp; Profile'!$B$23-TODAY())</f>
        <v/>
      </c>
    </row>
    <row r="91" spans="1:12" ht="22.05" customHeight="1" x14ac:dyDescent="0.45">
      <c r="A91" s="28"/>
      <c r="B91" s="28"/>
      <c r="C91" s="18"/>
      <c r="D91" s="32" t="str">
        <f>IF(B91="","",IFERROR(INDEX('Level 2 (CUI)'!$I$6:$I$115,MATCH(B91,'Level 2 (CUI)'!$A$6:$A$115,0)),"Check ID"))</f>
        <v/>
      </c>
      <c r="E91" s="27" t="str">
        <f>IF(B91="","",IFERROR(IF(INDEX('Level 2 (CUI)'!$K$6:$K$115,MATCH(B91,'Level 2 (CUI)'!$A$6:$A$115,0))="","Not a gap",INDEX('Level 2 (CUI)'!$K$6:$K$115,MATCH(B91,'Level 2 (CUI)'!$A$6:$A$115,0))),"Check ID"))</f>
        <v/>
      </c>
      <c r="F91" s="18"/>
      <c r="G91" s="18"/>
      <c r="H91" s="18"/>
      <c r="I91" s="37"/>
      <c r="J91" s="28"/>
      <c r="K91" s="37"/>
      <c r="L91" s="32" t="str">
        <f ca="1">IF(OR(B91="",J91="Closed",J91="Verified",'Scope &amp; Profile'!$B$23=""),"",'Scope &amp; Profile'!$B$23-TODAY())</f>
        <v/>
      </c>
    </row>
    <row r="92" spans="1:12" ht="22.05" customHeight="1" x14ac:dyDescent="0.45">
      <c r="A92" s="28"/>
      <c r="B92" s="28"/>
      <c r="C92" s="18"/>
      <c r="D92" s="32" t="str">
        <f>IF(B92="","",IFERROR(INDEX('Level 2 (CUI)'!$I$6:$I$115,MATCH(B92,'Level 2 (CUI)'!$A$6:$A$115,0)),"Check ID"))</f>
        <v/>
      </c>
      <c r="E92" s="27" t="str">
        <f>IF(B92="","",IFERROR(IF(INDEX('Level 2 (CUI)'!$K$6:$K$115,MATCH(B92,'Level 2 (CUI)'!$A$6:$A$115,0))="","Not a gap",INDEX('Level 2 (CUI)'!$K$6:$K$115,MATCH(B92,'Level 2 (CUI)'!$A$6:$A$115,0))),"Check ID"))</f>
        <v/>
      </c>
      <c r="F92" s="18"/>
      <c r="G92" s="18"/>
      <c r="H92" s="18"/>
      <c r="I92" s="37"/>
      <c r="J92" s="28"/>
      <c r="K92" s="37"/>
      <c r="L92" s="32" t="str">
        <f ca="1">IF(OR(B92="",J92="Closed",J92="Verified",'Scope &amp; Profile'!$B$23=""),"",'Scope &amp; Profile'!$B$23-TODAY())</f>
        <v/>
      </c>
    </row>
    <row r="93" spans="1:12" ht="22.05" customHeight="1" x14ac:dyDescent="0.45">
      <c r="A93" s="28"/>
      <c r="B93" s="28"/>
      <c r="C93" s="18"/>
      <c r="D93" s="32" t="str">
        <f>IF(B93="","",IFERROR(INDEX('Level 2 (CUI)'!$I$6:$I$115,MATCH(B93,'Level 2 (CUI)'!$A$6:$A$115,0)),"Check ID"))</f>
        <v/>
      </c>
      <c r="E93" s="27" t="str">
        <f>IF(B93="","",IFERROR(IF(INDEX('Level 2 (CUI)'!$K$6:$K$115,MATCH(B93,'Level 2 (CUI)'!$A$6:$A$115,0))="","Not a gap",INDEX('Level 2 (CUI)'!$K$6:$K$115,MATCH(B93,'Level 2 (CUI)'!$A$6:$A$115,0))),"Check ID"))</f>
        <v/>
      </c>
      <c r="F93" s="18"/>
      <c r="G93" s="18"/>
      <c r="H93" s="18"/>
      <c r="I93" s="37"/>
      <c r="J93" s="28"/>
      <c r="K93" s="37"/>
      <c r="L93" s="32" t="str">
        <f ca="1">IF(OR(B93="",J93="Closed",J93="Verified",'Scope &amp; Profile'!$B$23=""),"",'Scope &amp; Profile'!$B$23-TODAY())</f>
        <v/>
      </c>
    </row>
    <row r="94" spans="1:12" ht="22.05" customHeight="1" x14ac:dyDescent="0.45">
      <c r="A94" s="28"/>
      <c r="B94" s="28"/>
      <c r="C94" s="18"/>
      <c r="D94" s="32" t="str">
        <f>IF(B94="","",IFERROR(INDEX('Level 2 (CUI)'!$I$6:$I$115,MATCH(B94,'Level 2 (CUI)'!$A$6:$A$115,0)),"Check ID"))</f>
        <v/>
      </c>
      <c r="E94" s="27" t="str">
        <f>IF(B94="","",IFERROR(IF(INDEX('Level 2 (CUI)'!$K$6:$K$115,MATCH(B94,'Level 2 (CUI)'!$A$6:$A$115,0))="","Not a gap",INDEX('Level 2 (CUI)'!$K$6:$K$115,MATCH(B94,'Level 2 (CUI)'!$A$6:$A$115,0))),"Check ID"))</f>
        <v/>
      </c>
      <c r="F94" s="18"/>
      <c r="G94" s="18"/>
      <c r="H94" s="18"/>
      <c r="I94" s="37"/>
      <c r="J94" s="28"/>
      <c r="K94" s="37"/>
      <c r="L94" s="32" t="str">
        <f ca="1">IF(OR(B94="",J94="Closed",J94="Verified",'Scope &amp; Profile'!$B$23=""),"",'Scope &amp; Profile'!$B$23-TODAY())</f>
        <v/>
      </c>
    </row>
    <row r="95" spans="1:12" ht="22.05" customHeight="1" x14ac:dyDescent="0.45">
      <c r="A95" s="28"/>
      <c r="B95" s="28"/>
      <c r="C95" s="18"/>
      <c r="D95" s="32" t="str">
        <f>IF(B95="","",IFERROR(INDEX('Level 2 (CUI)'!$I$6:$I$115,MATCH(B95,'Level 2 (CUI)'!$A$6:$A$115,0)),"Check ID"))</f>
        <v/>
      </c>
      <c r="E95" s="27" t="str">
        <f>IF(B95="","",IFERROR(IF(INDEX('Level 2 (CUI)'!$K$6:$K$115,MATCH(B95,'Level 2 (CUI)'!$A$6:$A$115,0))="","Not a gap",INDEX('Level 2 (CUI)'!$K$6:$K$115,MATCH(B95,'Level 2 (CUI)'!$A$6:$A$115,0))),"Check ID"))</f>
        <v/>
      </c>
      <c r="F95" s="18"/>
      <c r="G95" s="18"/>
      <c r="H95" s="18"/>
      <c r="I95" s="37"/>
      <c r="J95" s="28"/>
      <c r="K95" s="37"/>
      <c r="L95" s="32" t="str">
        <f ca="1">IF(OR(B95="",J95="Closed",J95="Verified",'Scope &amp; Profile'!$B$23=""),"",'Scope &amp; Profile'!$B$23-TODAY())</f>
        <v/>
      </c>
    </row>
    <row r="96" spans="1:12" ht="22.05" customHeight="1" x14ac:dyDescent="0.45">
      <c r="A96" s="28"/>
      <c r="B96" s="28"/>
      <c r="C96" s="18"/>
      <c r="D96" s="32" t="str">
        <f>IF(B96="","",IFERROR(INDEX('Level 2 (CUI)'!$I$6:$I$115,MATCH(B96,'Level 2 (CUI)'!$A$6:$A$115,0)),"Check ID"))</f>
        <v/>
      </c>
      <c r="E96" s="27" t="str">
        <f>IF(B96="","",IFERROR(IF(INDEX('Level 2 (CUI)'!$K$6:$K$115,MATCH(B96,'Level 2 (CUI)'!$A$6:$A$115,0))="","Not a gap",INDEX('Level 2 (CUI)'!$K$6:$K$115,MATCH(B96,'Level 2 (CUI)'!$A$6:$A$115,0))),"Check ID"))</f>
        <v/>
      </c>
      <c r="F96" s="18"/>
      <c r="G96" s="18"/>
      <c r="H96" s="18"/>
      <c r="I96" s="37"/>
      <c r="J96" s="28"/>
      <c r="K96" s="37"/>
      <c r="L96" s="32" t="str">
        <f ca="1">IF(OR(B96="",J96="Closed",J96="Verified",'Scope &amp; Profile'!$B$23=""),"",'Scope &amp; Profile'!$B$23-TODAY())</f>
        <v/>
      </c>
    </row>
    <row r="97" spans="1:12" ht="22.05" customHeight="1" x14ac:dyDescent="0.45">
      <c r="A97" s="28"/>
      <c r="B97" s="28"/>
      <c r="C97" s="18"/>
      <c r="D97" s="32" t="str">
        <f>IF(B97="","",IFERROR(INDEX('Level 2 (CUI)'!$I$6:$I$115,MATCH(B97,'Level 2 (CUI)'!$A$6:$A$115,0)),"Check ID"))</f>
        <v/>
      </c>
      <c r="E97" s="27" t="str">
        <f>IF(B97="","",IFERROR(IF(INDEX('Level 2 (CUI)'!$K$6:$K$115,MATCH(B97,'Level 2 (CUI)'!$A$6:$A$115,0))="","Not a gap",INDEX('Level 2 (CUI)'!$K$6:$K$115,MATCH(B97,'Level 2 (CUI)'!$A$6:$A$115,0))),"Check ID"))</f>
        <v/>
      </c>
      <c r="F97" s="18"/>
      <c r="G97" s="18"/>
      <c r="H97" s="18"/>
      <c r="I97" s="37"/>
      <c r="J97" s="28"/>
      <c r="K97" s="37"/>
      <c r="L97" s="32" t="str">
        <f ca="1">IF(OR(B97="",J97="Closed",J97="Verified",'Scope &amp; Profile'!$B$23=""),"",'Scope &amp; Profile'!$B$23-TODAY())</f>
        <v/>
      </c>
    </row>
    <row r="98" spans="1:12" ht="22.05" customHeight="1" x14ac:dyDescent="0.45">
      <c r="A98" s="28"/>
      <c r="B98" s="28"/>
      <c r="C98" s="18"/>
      <c r="D98" s="32" t="str">
        <f>IF(B98="","",IFERROR(INDEX('Level 2 (CUI)'!$I$6:$I$115,MATCH(B98,'Level 2 (CUI)'!$A$6:$A$115,0)),"Check ID"))</f>
        <v/>
      </c>
      <c r="E98" s="27" t="str">
        <f>IF(B98="","",IFERROR(IF(INDEX('Level 2 (CUI)'!$K$6:$K$115,MATCH(B98,'Level 2 (CUI)'!$A$6:$A$115,0))="","Not a gap",INDEX('Level 2 (CUI)'!$K$6:$K$115,MATCH(B98,'Level 2 (CUI)'!$A$6:$A$115,0))),"Check ID"))</f>
        <v/>
      </c>
      <c r="F98" s="18"/>
      <c r="G98" s="18"/>
      <c r="H98" s="18"/>
      <c r="I98" s="37"/>
      <c r="J98" s="28"/>
      <c r="K98" s="37"/>
      <c r="L98" s="32" t="str">
        <f ca="1">IF(OR(B98="",J98="Closed",J98="Verified",'Scope &amp; Profile'!$B$23=""),"",'Scope &amp; Profile'!$B$23-TODAY())</f>
        <v/>
      </c>
    </row>
    <row r="99" spans="1:12" ht="22.05" customHeight="1" x14ac:dyDescent="0.45">
      <c r="A99" s="28"/>
      <c r="B99" s="28"/>
      <c r="C99" s="18"/>
      <c r="D99" s="32" t="str">
        <f>IF(B99="","",IFERROR(INDEX('Level 2 (CUI)'!$I$6:$I$115,MATCH(B99,'Level 2 (CUI)'!$A$6:$A$115,0)),"Check ID"))</f>
        <v/>
      </c>
      <c r="E99" s="27" t="str">
        <f>IF(B99="","",IFERROR(IF(INDEX('Level 2 (CUI)'!$K$6:$K$115,MATCH(B99,'Level 2 (CUI)'!$A$6:$A$115,0))="","Not a gap",INDEX('Level 2 (CUI)'!$K$6:$K$115,MATCH(B99,'Level 2 (CUI)'!$A$6:$A$115,0))),"Check ID"))</f>
        <v/>
      </c>
      <c r="F99" s="18"/>
      <c r="G99" s="18"/>
      <c r="H99" s="18"/>
      <c r="I99" s="37"/>
      <c r="J99" s="28"/>
      <c r="K99" s="37"/>
      <c r="L99" s="32" t="str">
        <f ca="1">IF(OR(B99="",J99="Closed",J99="Verified",'Scope &amp; Profile'!$B$23=""),"",'Scope &amp; Profile'!$B$23-TODAY())</f>
        <v/>
      </c>
    </row>
    <row r="100" spans="1:12" ht="22.05" customHeight="1" x14ac:dyDescent="0.45">
      <c r="A100" s="28"/>
      <c r="B100" s="28"/>
      <c r="C100" s="18"/>
      <c r="D100" s="32" t="str">
        <f>IF(B100="","",IFERROR(INDEX('Level 2 (CUI)'!$I$6:$I$115,MATCH(B100,'Level 2 (CUI)'!$A$6:$A$115,0)),"Check ID"))</f>
        <v/>
      </c>
      <c r="E100" s="27" t="str">
        <f>IF(B100="","",IFERROR(IF(INDEX('Level 2 (CUI)'!$K$6:$K$115,MATCH(B100,'Level 2 (CUI)'!$A$6:$A$115,0))="","Not a gap",INDEX('Level 2 (CUI)'!$K$6:$K$115,MATCH(B100,'Level 2 (CUI)'!$A$6:$A$115,0))),"Check ID"))</f>
        <v/>
      </c>
      <c r="F100" s="18"/>
      <c r="G100" s="18"/>
      <c r="H100" s="18"/>
      <c r="I100" s="37"/>
      <c r="J100" s="28"/>
      <c r="K100" s="37"/>
      <c r="L100" s="32" t="str">
        <f ca="1">IF(OR(B100="",J100="Closed",J100="Verified",'Scope &amp; Profile'!$B$23=""),"",'Scope &amp; Profile'!$B$23-TODAY())</f>
        <v/>
      </c>
    </row>
    <row r="101" spans="1:12" ht="22.05" customHeight="1" x14ac:dyDescent="0.45">
      <c r="A101" s="28"/>
      <c r="B101" s="28"/>
      <c r="C101" s="18"/>
      <c r="D101" s="32" t="str">
        <f>IF(B101="","",IFERROR(INDEX('Level 2 (CUI)'!$I$6:$I$115,MATCH(B101,'Level 2 (CUI)'!$A$6:$A$115,0)),"Check ID"))</f>
        <v/>
      </c>
      <c r="E101" s="27" t="str">
        <f>IF(B101="","",IFERROR(IF(INDEX('Level 2 (CUI)'!$K$6:$K$115,MATCH(B101,'Level 2 (CUI)'!$A$6:$A$115,0))="","Not a gap",INDEX('Level 2 (CUI)'!$K$6:$K$115,MATCH(B101,'Level 2 (CUI)'!$A$6:$A$115,0))),"Check ID"))</f>
        <v/>
      </c>
      <c r="F101" s="18"/>
      <c r="G101" s="18"/>
      <c r="H101" s="18"/>
      <c r="I101" s="37"/>
      <c r="J101" s="28"/>
      <c r="K101" s="37"/>
      <c r="L101" s="32" t="str">
        <f ca="1">IF(OR(B101="",J101="Closed",J101="Verified",'Scope &amp; Profile'!$B$23=""),"",'Scope &amp; Profile'!$B$23-TODAY())</f>
        <v/>
      </c>
    </row>
    <row r="102" spans="1:12" ht="22.05" customHeight="1" x14ac:dyDescent="0.45">
      <c r="A102" s="28"/>
      <c r="B102" s="28"/>
      <c r="C102" s="18"/>
      <c r="D102" s="32" t="str">
        <f>IF(B102="","",IFERROR(INDEX('Level 2 (CUI)'!$I$6:$I$115,MATCH(B102,'Level 2 (CUI)'!$A$6:$A$115,0)),"Check ID"))</f>
        <v/>
      </c>
      <c r="E102" s="27" t="str">
        <f>IF(B102="","",IFERROR(IF(INDEX('Level 2 (CUI)'!$K$6:$K$115,MATCH(B102,'Level 2 (CUI)'!$A$6:$A$115,0))="","Not a gap",INDEX('Level 2 (CUI)'!$K$6:$K$115,MATCH(B102,'Level 2 (CUI)'!$A$6:$A$115,0))),"Check ID"))</f>
        <v/>
      </c>
      <c r="F102" s="18"/>
      <c r="G102" s="18"/>
      <c r="H102" s="18"/>
      <c r="I102" s="37"/>
      <c r="J102" s="28"/>
      <c r="K102" s="37"/>
      <c r="L102" s="32" t="str">
        <f ca="1">IF(OR(B102="",J102="Closed",J102="Verified",'Scope &amp; Profile'!$B$23=""),"",'Scope &amp; Profile'!$B$23-TODAY())</f>
        <v/>
      </c>
    </row>
    <row r="103" spans="1:12" ht="22.05" customHeight="1" x14ac:dyDescent="0.45">
      <c r="A103" s="28"/>
      <c r="B103" s="28"/>
      <c r="C103" s="18"/>
      <c r="D103" s="32" t="str">
        <f>IF(B103="","",IFERROR(INDEX('Level 2 (CUI)'!$I$6:$I$115,MATCH(B103,'Level 2 (CUI)'!$A$6:$A$115,0)),"Check ID"))</f>
        <v/>
      </c>
      <c r="E103" s="27" t="str">
        <f>IF(B103="","",IFERROR(IF(INDEX('Level 2 (CUI)'!$K$6:$K$115,MATCH(B103,'Level 2 (CUI)'!$A$6:$A$115,0))="","Not a gap",INDEX('Level 2 (CUI)'!$K$6:$K$115,MATCH(B103,'Level 2 (CUI)'!$A$6:$A$115,0))),"Check ID"))</f>
        <v/>
      </c>
      <c r="F103" s="18"/>
      <c r="G103" s="18"/>
      <c r="H103" s="18"/>
      <c r="I103" s="37"/>
      <c r="J103" s="28"/>
      <c r="K103" s="37"/>
      <c r="L103" s="32" t="str">
        <f ca="1">IF(OR(B103="",J103="Closed",J103="Verified",'Scope &amp; Profile'!$B$23=""),"",'Scope &amp; Profile'!$B$23-TODAY())</f>
        <v/>
      </c>
    </row>
    <row r="104" spans="1:12" ht="22.05" customHeight="1" x14ac:dyDescent="0.45">
      <c r="A104" s="28"/>
      <c r="B104" s="28"/>
      <c r="C104" s="18"/>
      <c r="D104" s="32" t="str">
        <f>IF(B104="","",IFERROR(INDEX('Level 2 (CUI)'!$I$6:$I$115,MATCH(B104,'Level 2 (CUI)'!$A$6:$A$115,0)),"Check ID"))</f>
        <v/>
      </c>
      <c r="E104" s="27" t="str">
        <f>IF(B104="","",IFERROR(IF(INDEX('Level 2 (CUI)'!$K$6:$K$115,MATCH(B104,'Level 2 (CUI)'!$A$6:$A$115,0))="","Not a gap",INDEX('Level 2 (CUI)'!$K$6:$K$115,MATCH(B104,'Level 2 (CUI)'!$A$6:$A$115,0))),"Check ID"))</f>
        <v/>
      </c>
      <c r="F104" s="18"/>
      <c r="G104" s="18"/>
      <c r="H104" s="18"/>
      <c r="I104" s="37"/>
      <c r="J104" s="28"/>
      <c r="K104" s="37"/>
      <c r="L104" s="32" t="str">
        <f ca="1">IF(OR(B104="",J104="Closed",J104="Verified",'Scope &amp; Profile'!$B$23=""),"",'Scope &amp; Profile'!$B$23-TODAY())</f>
        <v/>
      </c>
    </row>
    <row r="105" spans="1:12" ht="22.05" customHeight="1" x14ac:dyDescent="0.45">
      <c r="A105" s="28"/>
      <c r="B105" s="28"/>
      <c r="C105" s="18"/>
      <c r="D105" s="32" t="str">
        <f>IF(B105="","",IFERROR(INDEX('Level 2 (CUI)'!$I$6:$I$115,MATCH(B105,'Level 2 (CUI)'!$A$6:$A$115,0)),"Check ID"))</f>
        <v/>
      </c>
      <c r="E105" s="27" t="str">
        <f>IF(B105="","",IFERROR(IF(INDEX('Level 2 (CUI)'!$K$6:$K$115,MATCH(B105,'Level 2 (CUI)'!$A$6:$A$115,0))="","Not a gap",INDEX('Level 2 (CUI)'!$K$6:$K$115,MATCH(B105,'Level 2 (CUI)'!$A$6:$A$115,0))),"Check ID"))</f>
        <v/>
      </c>
      <c r="F105" s="18"/>
      <c r="G105" s="18"/>
      <c r="H105" s="18"/>
      <c r="I105" s="37"/>
      <c r="J105" s="28"/>
      <c r="K105" s="37"/>
      <c r="L105" s="32" t="str">
        <f ca="1">IF(OR(B105="",J105="Closed",J105="Verified",'Scope &amp; Profile'!$B$23=""),"",'Scope &amp; Profile'!$B$23-TODAY())</f>
        <v/>
      </c>
    </row>
    <row r="106" spans="1:12" ht="22.05" customHeight="1" x14ac:dyDescent="0.45">
      <c r="A106" s="28"/>
      <c r="B106" s="28"/>
      <c r="C106" s="18"/>
      <c r="D106" s="32" t="str">
        <f>IF(B106="","",IFERROR(INDEX('Level 2 (CUI)'!$I$6:$I$115,MATCH(B106,'Level 2 (CUI)'!$A$6:$A$115,0)),"Check ID"))</f>
        <v/>
      </c>
      <c r="E106" s="27" t="str">
        <f>IF(B106="","",IFERROR(IF(INDEX('Level 2 (CUI)'!$K$6:$K$115,MATCH(B106,'Level 2 (CUI)'!$A$6:$A$115,0))="","Not a gap",INDEX('Level 2 (CUI)'!$K$6:$K$115,MATCH(B106,'Level 2 (CUI)'!$A$6:$A$115,0))),"Check ID"))</f>
        <v/>
      </c>
      <c r="F106" s="18"/>
      <c r="G106" s="18"/>
      <c r="H106" s="18"/>
      <c r="I106" s="37"/>
      <c r="J106" s="28"/>
      <c r="K106" s="37"/>
      <c r="L106" s="32" t="str">
        <f ca="1">IF(OR(B106="",J106="Closed",J106="Verified",'Scope &amp; Profile'!$B$23=""),"",'Scope &amp; Profile'!$B$23-TODAY())</f>
        <v/>
      </c>
    </row>
  </sheetData>
  <autoFilter ref="A5:L106" xr:uid="{00000000-0009-0000-0000-000004000000}"/>
  <conditionalFormatting sqref="E6:E106">
    <cfRule type="cellIs" dxfId="15" priority="5" operator="equal">
      <formula>"No"</formula>
    </cfRule>
  </conditionalFormatting>
  <conditionalFormatting sqref="J6:J106">
    <cfRule type="cellIs" dxfId="14" priority="1" operator="equal">
      <formula>"Open"</formula>
    </cfRule>
    <cfRule type="cellIs" dxfId="13" priority="2" operator="equal">
      <formula>"In progress"</formula>
    </cfRule>
    <cfRule type="cellIs" dxfId="12" priority="3" operator="equal">
      <formula>"Closed"</formula>
    </cfRule>
    <cfRule type="cellIs" dxfId="11" priority="4" operator="equal">
      <formula>"Verified"</formula>
    </cfRule>
  </conditionalFormatting>
  <conditionalFormatting sqref="L6:L106">
    <cfRule type="expression" dxfId="10" priority="6">
      <formula>AND(ISNUMBER(L6),L6&lt;30)</formula>
    </cfRule>
  </conditionalFormatting>
  <dataValidations count="2">
    <dataValidation type="list" allowBlank="1" errorTitle="Invalid entry" error="Please choose a value from the list." sqref="J7:J106" xr:uid="{00000000-0002-0000-0400-000001000000}">
      <formula1>"Open,In progress,Closed,Verified"</formula1>
    </dataValidation>
    <dataValidation type="date" operator="greaterThan" allowBlank="1" error="Please enter a valid date (dd/mm/yyyy)." sqref="I7:I106 K7:K106" xr:uid="{00000000-0002-0000-0400-000002000000}">
      <formula1>36526</formula1>
    </dataValidation>
  </dataValidations>
  <printOptions horizontalCentered="1"/>
  <pageMargins left="0.4" right="0.4" top="1" bottom="1" header="0.5" footer="0.5"/>
  <pageSetup paperSize="9" fitToHeight="0" orientation="landscape"/>
  <headerFooter>
    <oddFooter>&amp;L&amp;8 CMMC Level 1 and Level 2 Readiness Workbook&amp;C&amp;8 © Muhammad Anwar · muhammad-anwar.com&amp;R&amp;8 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prompt="Pick a Level 2 requirement ID" xr:uid="{00000000-0002-0000-0400-000000000000}">
          <x14:formula1>
            <xm:f>'Level 2 (CUI)'!$A$6:$A$115</xm:f>
          </x14:formula1>
          <xm:sqref>B7:B106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1"/>
  <sheetViews>
    <sheetView workbookViewId="0">
      <pane ySplit="4" topLeftCell="A5" activePane="bottomLeft" state="frozen"/>
      <selection pane="bottomLeft"/>
    </sheetView>
  </sheetViews>
  <sheetFormatPr defaultRowHeight="14.25" x14ac:dyDescent="0.45"/>
  <cols>
    <col min="1" max="1" width="40" customWidth="1"/>
    <col min="2" max="2" width="13" customWidth="1"/>
    <col min="3" max="5" width="11" customWidth="1"/>
    <col min="6" max="6" width="12" customWidth="1"/>
    <col min="7" max="7" width="11" customWidth="1"/>
    <col min="8" max="8" width="4" customWidth="1"/>
  </cols>
  <sheetData>
    <row r="1" spans="1:8" ht="30" customHeight="1" x14ac:dyDescent="0.45">
      <c r="A1" s="12" t="s">
        <v>516</v>
      </c>
      <c r="B1" s="13"/>
      <c r="C1" s="13"/>
      <c r="D1" s="13"/>
      <c r="E1" s="13"/>
      <c r="F1" s="13"/>
      <c r="G1" s="13"/>
      <c r="H1" s="14" t="s">
        <v>48</v>
      </c>
    </row>
    <row r="2" spans="1:8" ht="18" customHeight="1" x14ac:dyDescent="0.45">
      <c r="A2" s="15" t="s">
        <v>517</v>
      </c>
      <c r="B2" s="13"/>
      <c r="C2" s="13"/>
      <c r="D2" s="13"/>
      <c r="E2" s="13"/>
      <c r="F2" s="13"/>
      <c r="G2" s="13"/>
      <c r="H2" s="13"/>
    </row>
    <row r="3" spans="1:8" ht="4.05" customHeight="1" x14ac:dyDescent="0.45">
      <c r="A3" s="2"/>
      <c r="B3" s="2"/>
      <c r="C3" s="3"/>
      <c r="D3" s="3"/>
      <c r="E3" s="4"/>
      <c r="F3" s="4"/>
      <c r="G3" s="5"/>
      <c r="H3" s="5"/>
    </row>
    <row r="5" spans="1:8" x14ac:dyDescent="0.45">
      <c r="A5" s="16" t="s">
        <v>518</v>
      </c>
    </row>
    <row r="6" spans="1:8" ht="22.05" customHeight="1" x14ac:dyDescent="0.45">
      <c r="A6" s="17" t="s">
        <v>519</v>
      </c>
      <c r="B6" s="56" t="str">
        <f>COUNTA('Level 1 (FCI)'!$D$6:$D$20)&amp;" of 15"</f>
        <v>0 of 15</v>
      </c>
      <c r="C6" s="55"/>
      <c r="D6" s="55"/>
      <c r="E6" s="55"/>
      <c r="F6" s="55"/>
      <c r="G6" s="55"/>
    </row>
    <row r="7" spans="1:8" ht="22.05" customHeight="1" x14ac:dyDescent="0.45">
      <c r="A7" s="17" t="s">
        <v>520</v>
      </c>
      <c r="B7" s="54">
        <f>COUNTIF('Level 1 (FCI)'!$D$6:$D$20,"MET")+COUNTIF('Level 1 (FCI)'!$D$6:$D$20,"N/A")</f>
        <v>0</v>
      </c>
      <c r="C7" s="55"/>
      <c r="D7" s="55"/>
      <c r="E7" s="55"/>
      <c r="F7" s="55"/>
      <c r="G7" s="55"/>
    </row>
    <row r="8" spans="1:8" ht="22.05" customHeight="1" x14ac:dyDescent="0.45">
      <c r="A8" s="17" t="s">
        <v>29</v>
      </c>
      <c r="B8" s="54">
        <f>COUNTIF('Level 1 (FCI)'!$D$6:$D$20,"NOT MET")</f>
        <v>0</v>
      </c>
      <c r="C8" s="55"/>
      <c r="D8" s="55"/>
      <c r="E8" s="55"/>
      <c r="F8" s="55"/>
      <c r="G8" s="55"/>
    </row>
    <row r="9" spans="1:8" ht="30" customHeight="1" x14ac:dyDescent="0.45">
      <c r="A9" s="17" t="s">
        <v>521</v>
      </c>
      <c r="B9" s="56" t="str">
        <f>IF(COUNTA('Level 1 (FCI)'!$D$6:$D$20)&lt;15,"Incomplete: assess all 15 requirements",IF(B8=0,"All 15 MET: ready to affirm Level 1 in SPRS","Not ready: every requirement must be MET (no POA&amp;Ms at Level 1)"))</f>
        <v>Incomplete: assess all 15 requirements</v>
      </c>
      <c r="C9" s="55"/>
      <c r="D9" s="55"/>
      <c r="E9" s="55"/>
      <c r="F9" s="55"/>
      <c r="G9" s="55"/>
    </row>
    <row r="12" spans="1:8" x14ac:dyDescent="0.45">
      <c r="A12" s="16" t="s">
        <v>522</v>
      </c>
    </row>
    <row r="13" spans="1:8" ht="22.05" customHeight="1" x14ac:dyDescent="0.45">
      <c r="A13" s="17" t="s">
        <v>519</v>
      </c>
      <c r="B13" s="56" t="str">
        <f>COUNTA('Level 2 (CUI)'!$G$6:$G$115)&amp;" of 110"</f>
        <v>0 of 110</v>
      </c>
      <c r="C13" s="55"/>
      <c r="D13" s="55"/>
      <c r="E13" s="55"/>
      <c r="F13" s="55"/>
      <c r="G13" s="55"/>
    </row>
    <row r="14" spans="1:8" ht="22.05" customHeight="1" x14ac:dyDescent="0.45">
      <c r="A14" s="17" t="s">
        <v>520</v>
      </c>
      <c r="B14" s="54">
        <f>COUNTIF('Level 2 (CUI)'!$G$6:$G$115,"MET")+COUNTIF('Level 2 (CUI)'!$G$6:$G$115,"N/A")</f>
        <v>0</v>
      </c>
      <c r="C14" s="55"/>
      <c r="D14" s="55"/>
      <c r="E14" s="55"/>
      <c r="F14" s="55"/>
      <c r="G14" s="55"/>
    </row>
    <row r="15" spans="1:8" ht="22.05" customHeight="1" x14ac:dyDescent="0.45">
      <c r="A15" s="17" t="s">
        <v>29</v>
      </c>
      <c r="B15" s="54">
        <f>COUNTIF('Level 2 (CUI)'!$G$6:$G$115,"NOT MET")</f>
        <v>0</v>
      </c>
      <c r="C15" s="55"/>
      <c r="D15" s="55"/>
      <c r="E15" s="55"/>
      <c r="F15" s="55"/>
      <c r="G15" s="55"/>
    </row>
    <row r="16" spans="1:8" ht="22.05" customHeight="1" x14ac:dyDescent="0.45">
      <c r="A16" s="17" t="s">
        <v>150</v>
      </c>
      <c r="B16" s="54">
        <f>SUM('Level 2 (CUI)'!$J$6:$J$115)</f>
        <v>0</v>
      </c>
      <c r="C16" s="55"/>
      <c r="D16" s="55"/>
      <c r="E16" s="55"/>
      <c r="F16" s="55"/>
      <c r="G16" s="55"/>
    </row>
    <row r="17" spans="1:7" ht="22.05" customHeight="1" x14ac:dyDescent="0.45">
      <c r="A17" s="17" t="s">
        <v>523</v>
      </c>
      <c r="B17" s="54" t="str">
        <f>IF(COUNTA('Level 2 (CUI)'!$G$6:$G$115)=0,"",110-B16)</f>
        <v/>
      </c>
      <c r="C17" s="55"/>
      <c r="D17" s="55"/>
      <c r="E17" s="55"/>
      <c r="F17" s="55"/>
      <c r="G17" s="55"/>
    </row>
    <row r="18" spans="1:7" ht="22.05" customHeight="1" x14ac:dyDescent="0.45">
      <c r="A18" s="17" t="s">
        <v>524</v>
      </c>
      <c r="B18" s="54">
        <f>COUNTIF('Level 2 (CUI)'!$K$6:$K$115,"No")</f>
        <v>0</v>
      </c>
      <c r="C18" s="55"/>
      <c r="D18" s="55"/>
      <c r="E18" s="55"/>
      <c r="F18" s="55"/>
      <c r="G18" s="55"/>
    </row>
    <row r="19" spans="1:7" ht="22.05" customHeight="1" x14ac:dyDescent="0.45">
      <c r="A19" s="17" t="s">
        <v>525</v>
      </c>
      <c r="B19" s="56" t="str">
        <f>IF('Level 2 (CUI)'!G92="","Not assessed",IF('Level 2 (CUI)'!G92="NOT MET","Missing: no assessment can be completed","In place"))</f>
        <v>Not assessed</v>
      </c>
      <c r="C19" s="55"/>
      <c r="D19" s="55"/>
      <c r="E19" s="55"/>
      <c r="F19" s="55"/>
      <c r="G19" s="55"/>
    </row>
    <row r="20" spans="1:7" ht="30" customHeight="1" x14ac:dyDescent="0.45">
      <c r="A20" s="17" t="s">
        <v>526</v>
      </c>
      <c r="B20" s="56" t="str">
        <f>IF(COUNTA('Level 2 (CUI)'!$G$6:$G$115)&lt;110,"Incomplete: assess all 110 requirements",IF('Level 2 (CUI)'!G92="NOT MET","Not eligible: a System Security Plan is required",IF(B15=0,"Final Level 2 status: all 110 requirements MET",IF(B18&gt;0,"Not eligible: some gaps cannot go on a POA&amp;M (see Level 2 column K)",IF(B17&lt;88,"Not eligible: score is below 88","Conditional Level 2 status: close all POA&amp;M items within 180 days")))))</f>
        <v>Incomplete: assess all 110 requirements</v>
      </c>
      <c r="C20" s="55"/>
      <c r="D20" s="55"/>
      <c r="E20" s="55"/>
      <c r="F20" s="55"/>
      <c r="G20" s="55"/>
    </row>
    <row r="21" spans="1:7" ht="22.05" customHeight="1" x14ac:dyDescent="0.45">
      <c r="A21" s="17" t="s">
        <v>527</v>
      </c>
      <c r="B21" s="54">
        <f>COUNTIFS('POA&amp;M'!$B$7:$B$106,"&lt;&gt;",'POA&amp;M'!$J$7:$J$106,"&lt;&gt;Closed",'POA&amp;M'!$J$7:$J$106,"&lt;&gt;Verified")</f>
        <v>0</v>
      </c>
      <c r="C21" s="55"/>
      <c r="D21" s="55"/>
      <c r="E21" s="55"/>
      <c r="F21" s="55"/>
      <c r="G21" s="55"/>
    </row>
    <row r="24" spans="1:7" x14ac:dyDescent="0.45">
      <c r="A24" s="16" t="s">
        <v>528</v>
      </c>
    </row>
    <row r="25" spans="1:7" ht="32" customHeight="1" x14ac:dyDescent="0.45">
      <c r="A25" s="24" t="s">
        <v>144</v>
      </c>
      <c r="B25" s="24" t="s">
        <v>529</v>
      </c>
      <c r="C25" s="24" t="s">
        <v>530</v>
      </c>
      <c r="D25" s="24" t="s">
        <v>27</v>
      </c>
      <c r="E25" s="24" t="s">
        <v>29</v>
      </c>
      <c r="F25" s="24" t="s">
        <v>531</v>
      </c>
      <c r="G25" s="24" t="s">
        <v>532</v>
      </c>
    </row>
    <row r="26" spans="1:7" x14ac:dyDescent="0.45">
      <c r="A26" s="38" t="s">
        <v>153</v>
      </c>
      <c r="B26" s="32">
        <f>COUNTIF('Level 2 (CUI)'!$B$6:$B$115,A26)</f>
        <v>22</v>
      </c>
      <c r="C26" s="32">
        <f>COUNTIFS('Level 2 (CUI)'!$B$6:$B$115,A26,'Level 2 (CUI)'!$G$6:$G$115,"&lt;&gt;")</f>
        <v>0</v>
      </c>
      <c r="D26" s="32">
        <f>COUNTIFS('Level 2 (CUI)'!$B$6:$B$115,A26,'Level 2 (CUI)'!$G$6:$G$115,"MET")+COUNTIFS('Level 2 (CUI)'!$B$6:$B$115,A26,'Level 2 (CUI)'!$G$6:$G$115,"N/A")</f>
        <v>0</v>
      </c>
      <c r="E26" s="32">
        <f>COUNTIFS('Level 2 (CUI)'!$B$6:$B$115,A26,'Level 2 (CUI)'!$G$6:$G$115,"NOT MET")</f>
        <v>0</v>
      </c>
      <c r="F26" s="32">
        <f>SUMIF('Level 2 (CUI)'!$B$6:$B$115,A26,'Level 2 (CUI)'!$J$6:$J$115)</f>
        <v>0</v>
      </c>
      <c r="G26" s="39">
        <f t="shared" ref="G26:G39" si="0">IF(B26=0,0,D26/B26)</f>
        <v>0</v>
      </c>
    </row>
    <row r="27" spans="1:7" x14ac:dyDescent="0.45">
      <c r="A27" s="17" t="s">
        <v>222</v>
      </c>
      <c r="B27" s="33">
        <f>COUNTIF('Level 2 (CUI)'!$B$6:$B$115,A27)</f>
        <v>3</v>
      </c>
      <c r="C27" s="33">
        <f>COUNTIFS('Level 2 (CUI)'!$B$6:$B$115,A27,'Level 2 (CUI)'!$G$6:$G$115,"&lt;&gt;")</f>
        <v>0</v>
      </c>
      <c r="D27" s="33">
        <f>COUNTIFS('Level 2 (CUI)'!$B$6:$B$115,A27,'Level 2 (CUI)'!$G$6:$G$115,"MET")+COUNTIFS('Level 2 (CUI)'!$B$6:$B$115,A27,'Level 2 (CUI)'!$G$6:$G$115,"N/A")</f>
        <v>0</v>
      </c>
      <c r="E27" s="33">
        <f>COUNTIFS('Level 2 (CUI)'!$B$6:$B$115,A27,'Level 2 (CUI)'!$G$6:$G$115,"NOT MET")</f>
        <v>0</v>
      </c>
      <c r="F27" s="33">
        <f>SUMIF('Level 2 (CUI)'!$B$6:$B$115,A27,'Level 2 (CUI)'!$J$6:$J$115)</f>
        <v>0</v>
      </c>
      <c r="G27" s="40">
        <f t="shared" si="0"/>
        <v>0</v>
      </c>
    </row>
    <row r="28" spans="1:7" x14ac:dyDescent="0.45">
      <c r="A28" s="38" t="s">
        <v>232</v>
      </c>
      <c r="B28" s="32">
        <f>COUNTIF('Level 2 (CUI)'!$B$6:$B$115,A28)</f>
        <v>9</v>
      </c>
      <c r="C28" s="32">
        <f>COUNTIFS('Level 2 (CUI)'!$B$6:$B$115,A28,'Level 2 (CUI)'!$G$6:$G$115,"&lt;&gt;")</f>
        <v>0</v>
      </c>
      <c r="D28" s="32">
        <f>COUNTIFS('Level 2 (CUI)'!$B$6:$B$115,A28,'Level 2 (CUI)'!$G$6:$G$115,"MET")+COUNTIFS('Level 2 (CUI)'!$B$6:$B$115,A28,'Level 2 (CUI)'!$G$6:$G$115,"N/A")</f>
        <v>0</v>
      </c>
      <c r="E28" s="32">
        <f>COUNTIFS('Level 2 (CUI)'!$B$6:$B$115,A28,'Level 2 (CUI)'!$G$6:$G$115,"NOT MET")</f>
        <v>0</v>
      </c>
      <c r="F28" s="32">
        <f>SUMIF('Level 2 (CUI)'!$B$6:$B$115,A28,'Level 2 (CUI)'!$J$6:$J$115)</f>
        <v>0</v>
      </c>
      <c r="G28" s="39">
        <f t="shared" si="0"/>
        <v>0</v>
      </c>
    </row>
    <row r="29" spans="1:7" x14ac:dyDescent="0.45">
      <c r="A29" s="17" t="s">
        <v>260</v>
      </c>
      <c r="B29" s="33">
        <f>COUNTIF('Level 2 (CUI)'!$B$6:$B$115,A29)</f>
        <v>9</v>
      </c>
      <c r="C29" s="33">
        <f>COUNTIFS('Level 2 (CUI)'!$B$6:$B$115,A29,'Level 2 (CUI)'!$G$6:$G$115,"&lt;&gt;")</f>
        <v>0</v>
      </c>
      <c r="D29" s="33">
        <f>COUNTIFS('Level 2 (CUI)'!$B$6:$B$115,A29,'Level 2 (CUI)'!$G$6:$G$115,"MET")+COUNTIFS('Level 2 (CUI)'!$B$6:$B$115,A29,'Level 2 (CUI)'!$G$6:$G$115,"N/A")</f>
        <v>0</v>
      </c>
      <c r="E29" s="33">
        <f>COUNTIFS('Level 2 (CUI)'!$B$6:$B$115,A29,'Level 2 (CUI)'!$G$6:$G$115,"NOT MET")</f>
        <v>0</v>
      </c>
      <c r="F29" s="33">
        <f>SUMIF('Level 2 (CUI)'!$B$6:$B$115,A29,'Level 2 (CUI)'!$J$6:$J$115)</f>
        <v>0</v>
      </c>
      <c r="G29" s="40">
        <f t="shared" si="0"/>
        <v>0</v>
      </c>
    </row>
    <row r="30" spans="1:7" x14ac:dyDescent="0.45">
      <c r="A30" s="38" t="s">
        <v>288</v>
      </c>
      <c r="B30" s="32">
        <f>COUNTIF('Level 2 (CUI)'!$B$6:$B$115,A30)</f>
        <v>11</v>
      </c>
      <c r="C30" s="32">
        <f>COUNTIFS('Level 2 (CUI)'!$B$6:$B$115,A30,'Level 2 (CUI)'!$G$6:$G$115,"&lt;&gt;")</f>
        <v>0</v>
      </c>
      <c r="D30" s="32">
        <f>COUNTIFS('Level 2 (CUI)'!$B$6:$B$115,A30,'Level 2 (CUI)'!$G$6:$G$115,"MET")+COUNTIFS('Level 2 (CUI)'!$B$6:$B$115,A30,'Level 2 (CUI)'!$G$6:$G$115,"N/A")</f>
        <v>0</v>
      </c>
      <c r="E30" s="32">
        <f>COUNTIFS('Level 2 (CUI)'!$B$6:$B$115,A30,'Level 2 (CUI)'!$G$6:$G$115,"NOT MET")</f>
        <v>0</v>
      </c>
      <c r="F30" s="32">
        <f>SUMIF('Level 2 (CUI)'!$B$6:$B$115,A30,'Level 2 (CUI)'!$J$6:$J$115)</f>
        <v>0</v>
      </c>
      <c r="G30" s="39">
        <f t="shared" si="0"/>
        <v>0</v>
      </c>
    </row>
    <row r="31" spans="1:7" x14ac:dyDescent="0.45">
      <c r="A31" s="17" t="s">
        <v>323</v>
      </c>
      <c r="B31" s="33">
        <f>COUNTIF('Level 2 (CUI)'!$B$6:$B$115,A31)</f>
        <v>3</v>
      </c>
      <c r="C31" s="33">
        <f>COUNTIFS('Level 2 (CUI)'!$B$6:$B$115,A31,'Level 2 (CUI)'!$G$6:$G$115,"&lt;&gt;")</f>
        <v>0</v>
      </c>
      <c r="D31" s="33">
        <f>COUNTIFS('Level 2 (CUI)'!$B$6:$B$115,A31,'Level 2 (CUI)'!$G$6:$G$115,"MET")+COUNTIFS('Level 2 (CUI)'!$B$6:$B$115,A31,'Level 2 (CUI)'!$G$6:$G$115,"N/A")</f>
        <v>0</v>
      </c>
      <c r="E31" s="33">
        <f>COUNTIFS('Level 2 (CUI)'!$B$6:$B$115,A31,'Level 2 (CUI)'!$G$6:$G$115,"NOT MET")</f>
        <v>0</v>
      </c>
      <c r="F31" s="33">
        <f>SUMIF('Level 2 (CUI)'!$B$6:$B$115,A31,'Level 2 (CUI)'!$J$6:$J$115)</f>
        <v>0</v>
      </c>
      <c r="G31" s="40">
        <f t="shared" si="0"/>
        <v>0</v>
      </c>
    </row>
    <row r="32" spans="1:7" x14ac:dyDescent="0.45">
      <c r="A32" s="38" t="s">
        <v>333</v>
      </c>
      <c r="B32" s="32">
        <f>COUNTIF('Level 2 (CUI)'!$B$6:$B$115,A32)</f>
        <v>6</v>
      </c>
      <c r="C32" s="32">
        <f>COUNTIFS('Level 2 (CUI)'!$B$6:$B$115,A32,'Level 2 (CUI)'!$G$6:$G$115,"&lt;&gt;")</f>
        <v>0</v>
      </c>
      <c r="D32" s="32">
        <f>COUNTIFS('Level 2 (CUI)'!$B$6:$B$115,A32,'Level 2 (CUI)'!$G$6:$G$115,"MET")+COUNTIFS('Level 2 (CUI)'!$B$6:$B$115,A32,'Level 2 (CUI)'!$G$6:$G$115,"N/A")</f>
        <v>0</v>
      </c>
      <c r="E32" s="32">
        <f>COUNTIFS('Level 2 (CUI)'!$B$6:$B$115,A32,'Level 2 (CUI)'!$G$6:$G$115,"NOT MET")</f>
        <v>0</v>
      </c>
      <c r="F32" s="32">
        <f>SUMIF('Level 2 (CUI)'!$B$6:$B$115,A32,'Level 2 (CUI)'!$J$6:$J$115)</f>
        <v>0</v>
      </c>
      <c r="G32" s="39">
        <f t="shared" si="0"/>
        <v>0</v>
      </c>
    </row>
    <row r="33" spans="1:7" x14ac:dyDescent="0.45">
      <c r="A33" s="17" t="s">
        <v>352</v>
      </c>
      <c r="B33" s="33">
        <f>COUNTIF('Level 2 (CUI)'!$B$6:$B$115,A33)</f>
        <v>9</v>
      </c>
      <c r="C33" s="33">
        <f>COUNTIFS('Level 2 (CUI)'!$B$6:$B$115,A33,'Level 2 (CUI)'!$G$6:$G$115,"&lt;&gt;")</f>
        <v>0</v>
      </c>
      <c r="D33" s="33">
        <f>COUNTIFS('Level 2 (CUI)'!$B$6:$B$115,A33,'Level 2 (CUI)'!$G$6:$G$115,"MET")+COUNTIFS('Level 2 (CUI)'!$B$6:$B$115,A33,'Level 2 (CUI)'!$G$6:$G$115,"N/A")</f>
        <v>0</v>
      </c>
      <c r="E33" s="33">
        <f>COUNTIFS('Level 2 (CUI)'!$B$6:$B$115,A33,'Level 2 (CUI)'!$G$6:$G$115,"NOT MET")</f>
        <v>0</v>
      </c>
      <c r="F33" s="33">
        <f>SUMIF('Level 2 (CUI)'!$B$6:$B$115,A33,'Level 2 (CUI)'!$J$6:$J$115)</f>
        <v>0</v>
      </c>
      <c r="G33" s="40">
        <f t="shared" si="0"/>
        <v>0</v>
      </c>
    </row>
    <row r="34" spans="1:7" x14ac:dyDescent="0.45">
      <c r="A34" s="38" t="s">
        <v>380</v>
      </c>
      <c r="B34" s="32">
        <f>COUNTIF('Level 2 (CUI)'!$B$6:$B$115,A34)</f>
        <v>2</v>
      </c>
      <c r="C34" s="32">
        <f>COUNTIFS('Level 2 (CUI)'!$B$6:$B$115,A34,'Level 2 (CUI)'!$G$6:$G$115,"&lt;&gt;")</f>
        <v>0</v>
      </c>
      <c r="D34" s="32">
        <f>COUNTIFS('Level 2 (CUI)'!$B$6:$B$115,A34,'Level 2 (CUI)'!$G$6:$G$115,"MET")+COUNTIFS('Level 2 (CUI)'!$B$6:$B$115,A34,'Level 2 (CUI)'!$G$6:$G$115,"N/A")</f>
        <v>0</v>
      </c>
      <c r="E34" s="32">
        <f>COUNTIFS('Level 2 (CUI)'!$B$6:$B$115,A34,'Level 2 (CUI)'!$G$6:$G$115,"NOT MET")</f>
        <v>0</v>
      </c>
      <c r="F34" s="32">
        <f>SUMIF('Level 2 (CUI)'!$B$6:$B$115,A34,'Level 2 (CUI)'!$J$6:$J$115)</f>
        <v>0</v>
      </c>
      <c r="G34" s="39">
        <f t="shared" si="0"/>
        <v>0</v>
      </c>
    </row>
    <row r="35" spans="1:7" x14ac:dyDescent="0.45">
      <c r="A35" s="17" t="s">
        <v>387</v>
      </c>
      <c r="B35" s="33">
        <f>COUNTIF('Level 2 (CUI)'!$B$6:$B$115,A35)</f>
        <v>6</v>
      </c>
      <c r="C35" s="33">
        <f>COUNTIFS('Level 2 (CUI)'!$B$6:$B$115,A35,'Level 2 (CUI)'!$G$6:$G$115,"&lt;&gt;")</f>
        <v>0</v>
      </c>
      <c r="D35" s="33">
        <f>COUNTIFS('Level 2 (CUI)'!$B$6:$B$115,A35,'Level 2 (CUI)'!$G$6:$G$115,"MET")+COUNTIFS('Level 2 (CUI)'!$B$6:$B$115,A35,'Level 2 (CUI)'!$G$6:$G$115,"N/A")</f>
        <v>0</v>
      </c>
      <c r="E35" s="33">
        <f>COUNTIFS('Level 2 (CUI)'!$B$6:$B$115,A35,'Level 2 (CUI)'!$G$6:$G$115,"NOT MET")</f>
        <v>0</v>
      </c>
      <c r="F35" s="33">
        <f>SUMIF('Level 2 (CUI)'!$B$6:$B$115,A35,'Level 2 (CUI)'!$J$6:$J$115)</f>
        <v>0</v>
      </c>
      <c r="G35" s="40">
        <f t="shared" si="0"/>
        <v>0</v>
      </c>
    </row>
    <row r="36" spans="1:7" x14ac:dyDescent="0.45">
      <c r="A36" s="38" t="s">
        <v>406</v>
      </c>
      <c r="B36" s="32">
        <f>COUNTIF('Level 2 (CUI)'!$B$6:$B$115,A36)</f>
        <v>3</v>
      </c>
      <c r="C36" s="32">
        <f>COUNTIFS('Level 2 (CUI)'!$B$6:$B$115,A36,'Level 2 (CUI)'!$G$6:$G$115,"&lt;&gt;")</f>
        <v>0</v>
      </c>
      <c r="D36" s="32">
        <f>COUNTIFS('Level 2 (CUI)'!$B$6:$B$115,A36,'Level 2 (CUI)'!$G$6:$G$115,"MET")+COUNTIFS('Level 2 (CUI)'!$B$6:$B$115,A36,'Level 2 (CUI)'!$G$6:$G$115,"N/A")</f>
        <v>0</v>
      </c>
      <c r="E36" s="32">
        <f>COUNTIFS('Level 2 (CUI)'!$B$6:$B$115,A36,'Level 2 (CUI)'!$G$6:$G$115,"NOT MET")</f>
        <v>0</v>
      </c>
      <c r="F36" s="32">
        <f>SUMIF('Level 2 (CUI)'!$B$6:$B$115,A36,'Level 2 (CUI)'!$J$6:$J$115)</f>
        <v>0</v>
      </c>
      <c r="G36" s="39">
        <f t="shared" si="0"/>
        <v>0</v>
      </c>
    </row>
    <row r="37" spans="1:7" x14ac:dyDescent="0.45">
      <c r="A37" s="17" t="s">
        <v>416</v>
      </c>
      <c r="B37" s="33">
        <f>COUNTIF('Level 2 (CUI)'!$B$6:$B$115,A37)</f>
        <v>4</v>
      </c>
      <c r="C37" s="33">
        <f>COUNTIFS('Level 2 (CUI)'!$B$6:$B$115,A37,'Level 2 (CUI)'!$G$6:$G$115,"&lt;&gt;")</f>
        <v>0</v>
      </c>
      <c r="D37" s="33">
        <f>COUNTIFS('Level 2 (CUI)'!$B$6:$B$115,A37,'Level 2 (CUI)'!$G$6:$G$115,"MET")+COUNTIFS('Level 2 (CUI)'!$B$6:$B$115,A37,'Level 2 (CUI)'!$G$6:$G$115,"N/A")</f>
        <v>0</v>
      </c>
      <c r="E37" s="33">
        <f>COUNTIFS('Level 2 (CUI)'!$B$6:$B$115,A37,'Level 2 (CUI)'!$G$6:$G$115,"NOT MET")</f>
        <v>0</v>
      </c>
      <c r="F37" s="33">
        <f>SUMIF('Level 2 (CUI)'!$B$6:$B$115,A37,'Level 2 (CUI)'!$J$6:$J$115)</f>
        <v>0</v>
      </c>
      <c r="G37" s="40">
        <f t="shared" si="0"/>
        <v>0</v>
      </c>
    </row>
    <row r="38" spans="1:7" x14ac:dyDescent="0.45">
      <c r="A38" s="38" t="s">
        <v>430</v>
      </c>
      <c r="B38" s="32">
        <f>COUNTIF('Level 2 (CUI)'!$B$6:$B$115,A38)</f>
        <v>16</v>
      </c>
      <c r="C38" s="32">
        <f>COUNTIFS('Level 2 (CUI)'!$B$6:$B$115,A38,'Level 2 (CUI)'!$G$6:$G$115,"&lt;&gt;")</f>
        <v>0</v>
      </c>
      <c r="D38" s="32">
        <f>COUNTIFS('Level 2 (CUI)'!$B$6:$B$115,A38,'Level 2 (CUI)'!$G$6:$G$115,"MET")+COUNTIFS('Level 2 (CUI)'!$B$6:$B$115,A38,'Level 2 (CUI)'!$G$6:$G$115,"N/A")</f>
        <v>0</v>
      </c>
      <c r="E38" s="32">
        <f>COUNTIFS('Level 2 (CUI)'!$B$6:$B$115,A38,'Level 2 (CUI)'!$G$6:$G$115,"NOT MET")</f>
        <v>0</v>
      </c>
      <c r="F38" s="32">
        <f>SUMIF('Level 2 (CUI)'!$B$6:$B$115,A38,'Level 2 (CUI)'!$J$6:$J$115)</f>
        <v>0</v>
      </c>
      <c r="G38" s="39">
        <f t="shared" si="0"/>
        <v>0</v>
      </c>
    </row>
    <row r="39" spans="1:7" x14ac:dyDescent="0.45">
      <c r="A39" s="17" t="s">
        <v>478</v>
      </c>
      <c r="B39" s="33">
        <f>COUNTIF('Level 2 (CUI)'!$B$6:$B$115,A39)</f>
        <v>7</v>
      </c>
      <c r="C39" s="33">
        <f>COUNTIFS('Level 2 (CUI)'!$B$6:$B$115,A39,'Level 2 (CUI)'!$G$6:$G$115,"&lt;&gt;")</f>
        <v>0</v>
      </c>
      <c r="D39" s="33">
        <f>COUNTIFS('Level 2 (CUI)'!$B$6:$B$115,A39,'Level 2 (CUI)'!$G$6:$G$115,"MET")+COUNTIFS('Level 2 (CUI)'!$B$6:$B$115,A39,'Level 2 (CUI)'!$G$6:$G$115,"N/A")</f>
        <v>0</v>
      </c>
      <c r="E39" s="33">
        <f>COUNTIFS('Level 2 (CUI)'!$B$6:$B$115,A39,'Level 2 (CUI)'!$G$6:$G$115,"NOT MET")</f>
        <v>0</v>
      </c>
      <c r="F39" s="33">
        <f>SUMIF('Level 2 (CUI)'!$B$6:$B$115,A39,'Level 2 (CUI)'!$J$6:$J$115)</f>
        <v>0</v>
      </c>
      <c r="G39" s="40">
        <f t="shared" si="0"/>
        <v>0</v>
      </c>
    </row>
    <row r="41" spans="1:7" ht="44" customHeight="1" x14ac:dyDescent="0.45">
      <c r="A41" s="57" t="s">
        <v>533</v>
      </c>
      <c r="B41" s="42"/>
      <c r="C41" s="42"/>
      <c r="D41" s="42"/>
      <c r="E41" s="42"/>
      <c r="F41" s="42"/>
      <c r="G41" s="42"/>
    </row>
  </sheetData>
  <mergeCells count="14">
    <mergeCell ref="B7:G7"/>
    <mergeCell ref="B6:G6"/>
    <mergeCell ref="B9:G9"/>
    <mergeCell ref="B8:G8"/>
    <mergeCell ref="B18:G18"/>
    <mergeCell ref="B13:G13"/>
    <mergeCell ref="B21:G21"/>
    <mergeCell ref="B15:G15"/>
    <mergeCell ref="B16:G16"/>
    <mergeCell ref="B19:G19"/>
    <mergeCell ref="B20:G20"/>
    <mergeCell ref="B14:G14"/>
    <mergeCell ref="A41:G41"/>
    <mergeCell ref="B17:G17"/>
  </mergeCells>
  <conditionalFormatting sqref="B9">
    <cfRule type="expression" dxfId="9" priority="1">
      <formula>OR(LEFT(B9,7)="All 15 ",LEFT(B9,5)="Final")</formula>
    </cfRule>
    <cfRule type="expression" dxfId="8" priority="2">
      <formula>LEFT(B9,11)="Conditional"</formula>
    </cfRule>
    <cfRule type="expression" dxfId="7" priority="3">
      <formula>OR(LEFT(B9,3)="Not",LEFT(B9,10)="Incomplete")</formula>
    </cfRule>
  </conditionalFormatting>
  <conditionalFormatting sqref="B17">
    <cfRule type="expression" dxfId="6" priority="7">
      <formula>AND(ISNUMBER($B$17),$B$17&gt;=88)</formula>
    </cfRule>
    <cfRule type="expression" dxfId="5" priority="8">
      <formula>AND(ISNUMBER($B$17),$B$17&lt;88)</formula>
    </cfRule>
  </conditionalFormatting>
  <conditionalFormatting sqref="B18">
    <cfRule type="cellIs" dxfId="4" priority="9" operator="greaterThan">
      <formula>0</formula>
    </cfRule>
  </conditionalFormatting>
  <conditionalFormatting sqref="B20">
    <cfRule type="expression" dxfId="3" priority="4">
      <formula>OR(LEFT(B20,7)="All 15 ",LEFT(B20,5)="Final")</formula>
    </cfRule>
    <cfRule type="expression" dxfId="2" priority="5">
      <formula>LEFT(B20,11)="Conditional"</formula>
    </cfRule>
    <cfRule type="expression" dxfId="1" priority="6">
      <formula>OR(LEFT(B20,3)="Not",LEFT(B20,10)="Incomplete")</formula>
    </cfRule>
  </conditionalFormatting>
  <conditionalFormatting sqref="F26:F39">
    <cfRule type="cellIs" dxfId="0" priority="10" operator="greaterThan">
      <formula>0</formula>
    </cfRule>
  </conditionalFormatting>
  <printOptions horizontalCentered="1"/>
  <pageMargins left="0.4" right="0.4" top="1" bottom="1" header="0.5" footer="0.5"/>
  <pageSetup paperSize="9" fitToHeight="0" orientation="landscape"/>
  <headerFooter>
    <oddFooter>&amp;L&amp;8 CMMC Level 1 and Level 2 Readiness Workbook&amp;C&amp;8 © Muhammad Anwar · muhammad-anwar.com&amp;R&amp;8 Page &amp;P of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Introduction</vt:lpstr>
      <vt:lpstr>Scope &amp; Profile</vt:lpstr>
      <vt:lpstr>Level 1 (FCI)</vt:lpstr>
      <vt:lpstr>Level 2 (CUI)</vt:lpstr>
      <vt:lpstr>POA&amp;M</vt:lpstr>
      <vt:lpstr>Dashboard</vt:lpstr>
      <vt:lpstr>Introduction!Print_Area</vt:lpstr>
      <vt:lpstr>'Level 1 (FCI)'!Print_Titles</vt:lpstr>
      <vt:lpstr>'Level 2 (CUI)'!Print_Titles</vt:lpstr>
      <vt:lpstr>'POA&amp;M'!Print_Titles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CMMC Level 1 and Level 2 Readiness Workbook</dc:title>
  <dc:creator>Muhammad Anwar · muhammad-anwar.com</dc:creator>
  <cp:lastModifiedBy>Muhammad Anwar</cp:lastModifiedBy>
  <dcterms:created xsi:type="dcterms:W3CDTF">2026-10-09T11:22:38Z</dcterms:created>
  <dcterms:modified xsi:type="dcterms:W3CDTF">2026-10-09T11:22:56Z</dcterms:modified>
</cp:coreProperties>
</file>